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ileen Decamps\Documents\"/>
    </mc:Choice>
  </mc:AlternateContent>
  <bookViews>
    <workbookView xWindow="0" yWindow="0" windowWidth="28800" windowHeight="11910" activeTab="12"/>
  </bookViews>
  <sheets>
    <sheet name="DJU" sheetId="1" r:id="rId1"/>
    <sheet name="DTI" sheetId="2" r:id="rId2"/>
    <sheet name="DAF" sheetId="3" r:id="rId3"/>
    <sheet name="DCO" sheetId="4" r:id="rId4"/>
    <sheet name="DIV. REGIONALES" sheetId="9" r:id="rId5"/>
    <sheet name="DCA" sheetId="5" r:id="rId6"/>
    <sheet name="DAC" sheetId="6" r:id="rId7"/>
    <sheet name="DLE" sheetId="8" r:id="rId8"/>
    <sheet name="DPD" sheetId="10" r:id="rId9"/>
    <sheet name="OAI" sheetId="11" r:id="rId10"/>
    <sheet name="POLITICAS Y ESTRATEGIAS" sheetId="12" r:id="rId11"/>
    <sheet name="DRH" sheetId="13" r:id="rId12"/>
    <sheet name="SEGURIDAD" sheetId="1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 i="14" l="1"/>
  <c r="A25" i="14"/>
  <c r="A24" i="14"/>
  <c r="A23" i="14"/>
  <c r="AH22" i="14"/>
  <c r="AH21" i="14" s="1"/>
  <c r="A20" i="14"/>
  <c r="A19" i="14"/>
  <c r="AH18" i="14"/>
  <c r="A17" i="14"/>
  <c r="A16" i="14"/>
  <c r="A15" i="14"/>
  <c r="A14" i="14"/>
  <c r="AH13" i="14"/>
  <c r="AH12" i="14"/>
  <c r="R12" i="14"/>
  <c r="A11" i="14"/>
  <c r="AH10" i="14"/>
  <c r="A9" i="14"/>
  <c r="AH8" i="14"/>
  <c r="A8" i="14"/>
  <c r="A7" i="14"/>
  <c r="AH6" i="14"/>
  <c r="AH5" i="14"/>
  <c r="R5" i="14"/>
  <c r="AH27" i="14" l="1"/>
  <c r="A62" i="13" l="1"/>
  <c r="A61" i="13"/>
  <c r="A60" i="13"/>
  <c r="AH59" i="13"/>
  <c r="AH58" i="13" s="1"/>
  <c r="A57" i="13"/>
  <c r="A56" i="13"/>
  <c r="AH55" i="13"/>
  <c r="AH54" i="13"/>
  <c r="A53" i="13"/>
  <c r="A52" i="13"/>
  <c r="AH51" i="13"/>
  <c r="AH50" i="13" s="1"/>
  <c r="A49" i="13"/>
  <c r="A48" i="13"/>
  <c r="AH47" i="13"/>
  <c r="AH46" i="13" s="1"/>
  <c r="A45" i="13"/>
  <c r="AH44" i="13"/>
  <c r="AH43" i="13"/>
  <c r="A42" i="13"/>
  <c r="A41" i="13"/>
  <c r="A40" i="13"/>
  <c r="A39" i="13"/>
  <c r="AH38" i="13"/>
  <c r="AH37" i="13"/>
  <c r="A36" i="13"/>
  <c r="A35" i="13"/>
  <c r="A34" i="13"/>
  <c r="AH33" i="13"/>
  <c r="A32" i="13"/>
  <c r="A31" i="13"/>
  <c r="A30" i="13"/>
  <c r="A29" i="13"/>
  <c r="A28" i="13"/>
  <c r="A27" i="13"/>
  <c r="A26" i="13"/>
  <c r="A25" i="13"/>
  <c r="A24" i="13"/>
  <c r="A23" i="13"/>
  <c r="AH22" i="13"/>
  <c r="AH21" i="13"/>
  <c r="A21" i="13"/>
  <c r="A20" i="13"/>
  <c r="AH19" i="13"/>
  <c r="AH18" i="13"/>
  <c r="A17" i="13"/>
  <c r="A16" i="13"/>
  <c r="A15" i="13"/>
  <c r="A14" i="13"/>
  <c r="A13" i="13"/>
  <c r="A12" i="13"/>
  <c r="AH11" i="13"/>
  <c r="A10" i="13"/>
  <c r="A9" i="13"/>
  <c r="A8" i="13"/>
  <c r="A7" i="13"/>
  <c r="AH6" i="13"/>
  <c r="AH5" i="13"/>
  <c r="AH63" i="13" l="1"/>
  <c r="A22" i="12" l="1"/>
  <c r="A21" i="12"/>
  <c r="A20" i="12"/>
  <c r="AH19" i="12"/>
  <c r="AH18" i="12" s="1"/>
  <c r="AH23" i="12" s="1"/>
  <c r="A17" i="12"/>
  <c r="A16" i="12"/>
  <c r="A15" i="12"/>
  <c r="AH14" i="12"/>
  <c r="A13" i="12"/>
  <c r="A12" i="12"/>
  <c r="A11" i="12"/>
  <c r="AH10" i="12"/>
  <c r="AH5" i="12" s="1"/>
  <c r="A9" i="12"/>
  <c r="A8" i="12"/>
  <c r="A7" i="12"/>
  <c r="AH6" i="12"/>
  <c r="A21" i="11"/>
  <c r="A20" i="11"/>
  <c r="A19" i="11"/>
  <c r="AH18" i="11"/>
  <c r="AH17" i="11" s="1"/>
  <c r="A16" i="11"/>
  <c r="A15" i="11"/>
  <c r="A14" i="11"/>
  <c r="A13" i="11"/>
  <c r="A12" i="11"/>
  <c r="A11" i="11"/>
  <c r="A10" i="11"/>
  <c r="A9" i="11"/>
  <c r="A8" i="11"/>
  <c r="A7" i="11"/>
  <c r="AH6" i="11"/>
  <c r="AH5" i="11" s="1"/>
  <c r="AH22" i="11" l="1"/>
  <c r="D35" i="10" l="1"/>
  <c r="A35" i="10"/>
  <c r="D34" i="10"/>
  <c r="A34" i="10"/>
  <c r="D33" i="10"/>
  <c r="A33" i="10"/>
  <c r="D32" i="10"/>
  <c r="A32" i="10"/>
  <c r="AL31" i="10"/>
  <c r="AL30" i="10"/>
  <c r="D29" i="10"/>
  <c r="D28" i="10"/>
  <c r="AL27" i="10"/>
  <c r="C27" i="10"/>
  <c r="C29" i="10" s="1"/>
  <c r="A29" i="10" s="1"/>
  <c r="D26" i="10"/>
  <c r="D25" i="10"/>
  <c r="C25" i="10"/>
  <c r="A25" i="10" s="1"/>
  <c r="D24" i="10"/>
  <c r="D23" i="10"/>
  <c r="AL22" i="10"/>
  <c r="C22" i="10"/>
  <c r="C24" i="10" s="1"/>
  <c r="A24" i="10" s="1"/>
  <c r="AL21" i="10"/>
  <c r="AL16" i="10"/>
  <c r="D15" i="10"/>
  <c r="A15" i="10" s="1"/>
  <c r="Q14" i="10"/>
  <c r="D14" i="10"/>
  <c r="A14" i="10" s="1"/>
  <c r="AL13" i="10"/>
  <c r="Q12" i="10"/>
  <c r="D12" i="10"/>
  <c r="A12" i="10" s="1"/>
  <c r="Q11" i="10"/>
  <c r="D11" i="10"/>
  <c r="A11" i="10"/>
  <c r="Q10" i="10"/>
  <c r="D10" i="10"/>
  <c r="A10" i="10"/>
  <c r="AL9" i="10"/>
  <c r="Q8" i="10"/>
  <c r="C8" i="10"/>
  <c r="A8" i="10"/>
  <c r="C7" i="10"/>
  <c r="A7" i="10" s="1"/>
  <c r="AL6" i="10"/>
  <c r="AL5" i="10"/>
  <c r="AL36" i="10" s="1"/>
  <c r="C23" i="10" l="1"/>
  <c r="A23" i="10" s="1"/>
  <c r="C28" i="10"/>
  <c r="A28" i="10" s="1"/>
  <c r="C26" i="10"/>
  <c r="A26" i="10" s="1"/>
  <c r="A33" i="8" l="1"/>
  <c r="A32" i="8"/>
  <c r="A31" i="8"/>
  <c r="A30" i="8"/>
  <c r="A29" i="8"/>
  <c r="A28" i="8"/>
  <c r="AH27" i="8"/>
  <c r="AH26" i="8" s="1"/>
  <c r="A25" i="8"/>
  <c r="A24" i="8"/>
  <c r="A23" i="8"/>
  <c r="AH22" i="8"/>
  <c r="AH21" i="8" s="1"/>
  <c r="A22" i="8"/>
  <c r="A20" i="8"/>
  <c r="A19" i="8"/>
  <c r="AH18" i="8"/>
  <c r="AH17" i="8" s="1"/>
  <c r="A16" i="8"/>
  <c r="A15" i="8"/>
  <c r="A14" i="8"/>
  <c r="AH13" i="8"/>
  <c r="A13" i="8"/>
  <c r="A12" i="8"/>
  <c r="AH11" i="8"/>
  <c r="AH6" i="8" s="1"/>
  <c r="AH5" i="8" s="1"/>
  <c r="A11" i="8"/>
  <c r="A10" i="8"/>
  <c r="A9" i="8"/>
  <c r="A8" i="8"/>
  <c r="A7" i="8"/>
  <c r="AH34" i="8" l="1"/>
  <c r="A22" i="6" l="1"/>
  <c r="A21" i="6"/>
  <c r="AH20" i="6"/>
  <c r="AH19" i="6" s="1"/>
  <c r="A18" i="6"/>
  <c r="A17" i="6"/>
  <c r="A16" i="6"/>
  <c r="AH15" i="6"/>
  <c r="AH14" i="6" s="1"/>
  <c r="AH13" i="6"/>
  <c r="A13" i="6"/>
  <c r="A12" i="6"/>
  <c r="A11" i="6"/>
  <c r="A10" i="6"/>
  <c r="A9" i="6"/>
  <c r="A8" i="6"/>
  <c r="A7" i="6"/>
  <c r="AH6" i="6"/>
  <c r="AH5" i="6"/>
  <c r="AH23" i="6" l="1"/>
  <c r="A36" i="4" l="1"/>
  <c r="A35" i="4"/>
  <c r="A34" i="4"/>
  <c r="A33" i="4"/>
  <c r="A32" i="4"/>
  <c r="A31" i="4"/>
  <c r="A30" i="4"/>
  <c r="A29" i="4"/>
  <c r="AH28" i="4"/>
  <c r="AH27" i="4"/>
  <c r="A26" i="4"/>
  <c r="A25" i="4"/>
  <c r="A24" i="4"/>
  <c r="A23" i="4"/>
  <c r="A22" i="4"/>
  <c r="A21" i="4"/>
  <c r="AH20" i="4"/>
  <c r="AH19" i="4"/>
  <c r="R19" i="4"/>
  <c r="A18" i="4"/>
  <c r="A17" i="4"/>
  <c r="A16" i="4"/>
  <c r="AH15" i="4"/>
  <c r="A14" i="4"/>
  <c r="AH13" i="4"/>
  <c r="AH12" i="4" s="1"/>
  <c r="AH37" i="4" s="1"/>
  <c r="R12" i="4"/>
  <c r="A11" i="4"/>
  <c r="AH10" i="4"/>
  <c r="A9" i="4"/>
  <c r="A8" i="4"/>
  <c r="A7" i="4"/>
  <c r="AH6" i="4"/>
  <c r="AH5" i="4"/>
  <c r="R5" i="4"/>
  <c r="A19" i="9" l="1"/>
  <c r="A18" i="9"/>
  <c r="A17" i="9"/>
  <c r="AH16" i="9"/>
  <c r="A15" i="9"/>
  <c r="A14" i="9"/>
  <c r="A13" i="9"/>
  <c r="AH12" i="9"/>
  <c r="A11" i="9"/>
  <c r="A10" i="9"/>
  <c r="A9" i="9"/>
  <c r="A8" i="9"/>
  <c r="A7" i="9"/>
  <c r="AH6" i="9"/>
  <c r="AH5" i="9" s="1"/>
  <c r="AH20" i="9" s="1"/>
  <c r="A42" i="5" l="1"/>
  <c r="A41" i="5"/>
  <c r="A40" i="5"/>
  <c r="AH39" i="5"/>
  <c r="AH38" i="5" s="1"/>
  <c r="R38" i="5"/>
  <c r="A37" i="5"/>
  <c r="AH36" i="5"/>
  <c r="A36" i="5"/>
  <c r="AH35" i="5"/>
  <c r="AH33" i="5" s="1"/>
  <c r="A35" i="5"/>
  <c r="A34" i="5"/>
  <c r="A33" i="5"/>
  <c r="A32" i="5"/>
  <c r="A31" i="5"/>
  <c r="A30" i="5"/>
  <c r="A29" i="5"/>
  <c r="A28" i="5"/>
  <c r="A27" i="5"/>
  <c r="AH26" i="5"/>
  <c r="A25" i="5"/>
  <c r="A24" i="5"/>
  <c r="A23" i="5"/>
  <c r="A22" i="5"/>
  <c r="A21" i="5"/>
  <c r="A20" i="5"/>
  <c r="AH19" i="5"/>
  <c r="AH18" i="5" s="1"/>
  <c r="R18" i="5"/>
  <c r="A17" i="5"/>
  <c r="A16" i="5"/>
  <c r="AH15" i="5"/>
  <c r="A14" i="5"/>
  <c r="AH13" i="5"/>
  <c r="A13" i="5"/>
  <c r="A12" i="5"/>
  <c r="AH11" i="5"/>
  <c r="A11" i="5"/>
  <c r="A10" i="5"/>
  <c r="A9" i="5"/>
  <c r="AH8" i="5"/>
  <c r="AH6" i="5" s="1"/>
  <c r="AH5" i="5" s="1"/>
  <c r="A8" i="5"/>
  <c r="A7" i="5"/>
  <c r="AH43" i="5" l="1"/>
  <c r="A79" i="3" l="1"/>
  <c r="A78" i="3"/>
  <c r="A77" i="3"/>
  <c r="AH76" i="3"/>
  <c r="AH75" i="3"/>
  <c r="A74" i="3"/>
  <c r="A73" i="3"/>
  <c r="A72" i="3"/>
  <c r="A71" i="3"/>
  <c r="AH70" i="3"/>
  <c r="AH69" i="3"/>
  <c r="A68" i="3"/>
  <c r="A67" i="3"/>
  <c r="A66" i="3"/>
  <c r="A65" i="3"/>
  <c r="AH63" i="3"/>
  <c r="A62" i="3"/>
  <c r="A61" i="3"/>
  <c r="AH60" i="3"/>
  <c r="A59" i="3"/>
  <c r="AH58" i="3"/>
  <c r="A58" i="3"/>
  <c r="A57" i="3"/>
  <c r="AH56" i="3"/>
  <c r="A55" i="3"/>
  <c r="A54" i="3"/>
  <c r="A53" i="3"/>
  <c r="A52" i="3"/>
  <c r="A51" i="3"/>
  <c r="A50" i="3"/>
  <c r="AH49" i="3"/>
  <c r="A48" i="3"/>
  <c r="A47" i="3"/>
  <c r="A46" i="3"/>
  <c r="AH45" i="3"/>
  <c r="AH40" i="3" s="1"/>
  <c r="A44" i="3"/>
  <c r="A43" i="3"/>
  <c r="A42" i="3"/>
  <c r="A41" i="3"/>
  <c r="A39" i="3"/>
  <c r="A38" i="3"/>
  <c r="A37" i="3"/>
  <c r="A36" i="3"/>
  <c r="A35" i="3"/>
  <c r="A34" i="3"/>
  <c r="AH33" i="3"/>
  <c r="A32" i="3"/>
  <c r="A31" i="3"/>
  <c r="AH30" i="3"/>
  <c r="A29" i="3"/>
  <c r="A28" i="3"/>
  <c r="A27" i="3"/>
  <c r="AH26" i="3"/>
  <c r="A25" i="3"/>
  <c r="A24" i="3"/>
  <c r="AH23" i="3"/>
  <c r="A22" i="3"/>
  <c r="A21" i="3"/>
  <c r="AH20" i="3"/>
  <c r="AH18" i="3" s="1"/>
  <c r="AH5" i="3" s="1"/>
  <c r="AH80" i="3" s="1"/>
  <c r="A19" i="3"/>
  <c r="A17" i="3"/>
  <c r="A16" i="3"/>
  <c r="A15" i="3"/>
  <c r="A14" i="3"/>
  <c r="A13" i="3"/>
  <c r="A12" i="3"/>
  <c r="A11" i="3"/>
  <c r="A10" i="3"/>
  <c r="A9" i="3"/>
  <c r="A8" i="3"/>
  <c r="A7" i="3"/>
  <c r="AH6" i="3"/>
  <c r="A103" i="2" l="1"/>
  <c r="A102" i="2"/>
  <c r="A101" i="2"/>
  <c r="AH100" i="2"/>
  <c r="AH99" i="2" s="1"/>
  <c r="A98" i="2"/>
  <c r="A97" i="2"/>
  <c r="A96" i="2"/>
  <c r="A95" i="2"/>
  <c r="AH94" i="2"/>
  <c r="AH55" i="2" s="1"/>
  <c r="A93" i="2"/>
  <c r="A92" i="2"/>
  <c r="A91" i="2"/>
  <c r="A90" i="2"/>
  <c r="AH89" i="2"/>
  <c r="A88" i="2"/>
  <c r="A87" i="2"/>
  <c r="A86" i="2"/>
  <c r="A85" i="2"/>
  <c r="AH84" i="2"/>
  <c r="A83" i="2"/>
  <c r="A82" i="2"/>
  <c r="A81" i="2"/>
  <c r="A80" i="2"/>
  <c r="AH79" i="2"/>
  <c r="A78" i="2"/>
  <c r="A77" i="2"/>
  <c r="A76" i="2"/>
  <c r="A75" i="2"/>
  <c r="AH74" i="2"/>
  <c r="A73" i="2"/>
  <c r="A72" i="2"/>
  <c r="A71" i="2"/>
  <c r="A70" i="2"/>
  <c r="A69" i="2"/>
  <c r="AH68" i="2"/>
  <c r="A67" i="2"/>
  <c r="A66" i="2"/>
  <c r="A65" i="2"/>
  <c r="A64" i="2"/>
  <c r="A63" i="2"/>
  <c r="AH62" i="2"/>
  <c r="A61" i="2"/>
  <c r="A60" i="2"/>
  <c r="A59" i="2"/>
  <c r="A58" i="2"/>
  <c r="A57" i="2"/>
  <c r="AH56" i="2"/>
  <c r="A54" i="2"/>
  <c r="A53" i="2"/>
  <c r="A52" i="2"/>
  <c r="AH51" i="2"/>
  <c r="A50" i="2"/>
  <c r="A49" i="2"/>
  <c r="A48" i="2"/>
  <c r="AH47" i="2"/>
  <c r="A46" i="2"/>
  <c r="A44" i="2"/>
  <c r="A43" i="2"/>
  <c r="AH42" i="2"/>
  <c r="AH41" i="2"/>
  <c r="A40" i="2"/>
  <c r="A39" i="2"/>
  <c r="A38" i="2"/>
  <c r="A37" i="2"/>
  <c r="AH36" i="2"/>
  <c r="A35" i="2"/>
  <c r="A34" i="2"/>
  <c r="A33" i="2"/>
  <c r="A32" i="2"/>
  <c r="AH31" i="2"/>
  <c r="A30" i="2"/>
  <c r="A29" i="2"/>
  <c r="A28" i="2"/>
  <c r="A27" i="2"/>
  <c r="AH26" i="2"/>
  <c r="A25" i="2"/>
  <c r="A24" i="2"/>
  <c r="A23" i="2"/>
  <c r="A22" i="2"/>
  <c r="AH21" i="2"/>
  <c r="AH20" i="2"/>
  <c r="A19" i="2"/>
  <c r="A18" i="2"/>
  <c r="A17" i="2"/>
  <c r="A16" i="2"/>
  <c r="A15" i="2"/>
  <c r="AH14" i="2"/>
  <c r="AH13" i="2"/>
  <c r="A11" i="2"/>
  <c r="AH10" i="2"/>
  <c r="A9" i="2"/>
  <c r="AH8" i="2"/>
  <c r="AH6" i="2" s="1"/>
  <c r="AH5" i="2" s="1"/>
  <c r="AH104" i="2" s="1"/>
  <c r="A8" i="2"/>
  <c r="A7" i="2"/>
  <c r="A38" i="1" l="1"/>
  <c r="A37" i="1"/>
  <c r="A36" i="1"/>
  <c r="A35" i="1"/>
  <c r="AH34" i="1"/>
  <c r="AH33" i="1" s="1"/>
  <c r="A32" i="1"/>
  <c r="A31" i="1"/>
  <c r="AH30" i="1"/>
  <c r="A29" i="1"/>
  <c r="A28" i="1"/>
  <c r="A27" i="1"/>
  <c r="A26" i="1"/>
  <c r="AH25" i="1"/>
  <c r="AH24" i="1" s="1"/>
  <c r="A23" i="1"/>
  <c r="AH22" i="1"/>
  <c r="A21" i="1"/>
  <c r="AH20" i="1"/>
  <c r="A19" i="1"/>
  <c r="A18" i="1"/>
  <c r="A17" i="1"/>
  <c r="AH16" i="1"/>
  <c r="A15" i="1"/>
  <c r="AH14" i="1"/>
  <c r="AH13" i="1"/>
  <c r="AH12" i="1" s="1"/>
  <c r="AH6" i="1" s="1"/>
  <c r="AH5" i="1" s="1"/>
  <c r="AH39" i="1" s="1"/>
  <c r="A13" i="1"/>
  <c r="A11" i="1"/>
  <c r="A10" i="1"/>
  <c r="A9" i="1"/>
  <c r="A8" i="1"/>
  <c r="A7" i="1"/>
</calcChain>
</file>

<file path=xl/comments1.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indicator),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10.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11.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12.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indicator),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13.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2.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indicator),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3.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4.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5.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indicator),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6.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7.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8.xml><?xml version="1.0" encoding="utf-8"?>
<comments xmlns="http://schemas.openxmlformats.org/spreadsheetml/2006/main">
  <authors>
    <author>Francis Castro</author>
  </authors>
  <commentList>
    <comment ref="Q2" authorId="0" shapeId="0">
      <text>
        <r>
          <rPr>
            <sz val="9"/>
            <color indexed="81"/>
            <rFont val="Tahoma"/>
            <family val="2"/>
          </rPr>
          <t>Seguimiento a la planificación y programación de los productos.</t>
        </r>
      </text>
    </comment>
    <comment ref="Q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R3" authorId="0" shapeId="0">
      <text>
        <r>
          <rPr>
            <sz val="9"/>
            <color indexed="81"/>
            <rFont val="Tahoma"/>
            <family val="2"/>
          </rPr>
          <t>Es lo que se pretende alcanzar al final del periodo.</t>
        </r>
      </text>
    </comment>
    <comment ref="S3" authorId="0" shapeId="0">
      <text>
        <r>
          <rPr>
            <sz val="9"/>
            <color indexed="81"/>
            <rFont val="Tahoma"/>
            <family val="2"/>
          </rPr>
          <t>Representa los términos en que se debe medir el indicador de producto.</t>
        </r>
      </text>
    </comment>
    <comment ref="T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U3" authorId="0" shapeId="0">
      <text>
        <r>
          <rPr>
            <sz val="9"/>
            <color indexed="81"/>
            <rFont val="Tahoma"/>
            <family val="2"/>
          </rPr>
          <t>Periodo desde el primero de enero al 30 de marzo</t>
        </r>
      </text>
    </comment>
    <comment ref="W3" authorId="0" shapeId="0">
      <text>
        <r>
          <rPr>
            <sz val="9"/>
            <color indexed="81"/>
            <rFont val="Tahoma"/>
            <family val="2"/>
          </rPr>
          <t>Periodo desde el primero de abril al 30 de junio</t>
        </r>
      </text>
    </comment>
    <comment ref="Y3" authorId="0" shapeId="0">
      <text>
        <r>
          <rPr>
            <sz val="9"/>
            <color indexed="81"/>
            <rFont val="Tahoma"/>
            <family val="2"/>
          </rPr>
          <t>Periodo desde el primero de julio al 30 de septiembre</t>
        </r>
      </text>
    </comment>
    <comment ref="AA3" authorId="0" shapeId="0">
      <text>
        <r>
          <rPr>
            <sz val="9"/>
            <color indexed="81"/>
            <rFont val="Tahoma"/>
            <family val="2"/>
          </rPr>
          <t>Periodo desde el primero de octubre al 31 de diciembre</t>
        </r>
      </text>
    </comment>
    <comment ref="AG3" authorId="0" shapeId="0">
      <text>
        <r>
          <rPr>
            <sz val="9"/>
            <color indexed="81"/>
            <rFont val="Tahoma"/>
            <family val="2"/>
          </rPr>
          <t>De dónde provienen los fondos.</t>
        </r>
      </text>
    </comment>
    <comment ref="AH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sz val="9"/>
            <color indexed="81"/>
            <rFont val="Tahoma"/>
            <family val="2"/>
          </rPr>
          <t xml:space="preserve">Son bienes y/o servicios que la institución entrega a la población o a otras instituciones. Constituyen la “razón de ser” de la institución
</t>
        </r>
      </text>
    </comment>
    <comment ref="G4" authorId="0" shapeId="0">
      <text>
        <r>
          <rPr>
            <sz val="9"/>
            <color indexed="81"/>
            <rFont val="Tahoma"/>
            <family val="2"/>
          </rPr>
          <t>Son bienes o servicios que la institución genera pero que se consumen dentro de la institución.</t>
        </r>
      </text>
    </comment>
    <comment ref="H4" authorId="0" shapeId="0">
      <text>
        <r>
          <rPr>
            <sz val="9"/>
            <color indexed="81"/>
            <rFont val="Tahoma"/>
            <family val="2"/>
          </rPr>
          <t xml:space="preserve">conjunto de acciones que se llevan a cabo para cumplir las metas de un producto o subproducto. 
</t>
        </r>
      </text>
    </comment>
    <comment ref="J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K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L4" authorId="0" shapeId="0">
      <text>
        <r>
          <rPr>
            <sz val="9"/>
            <color indexed="81"/>
            <rFont val="Tahoma"/>
            <family val="2"/>
          </rPr>
          <t>Responsables al más alto nivel de las áreas.</t>
        </r>
      </text>
    </comment>
    <comment ref="M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N4" authorId="0" shapeId="0">
      <text>
        <r>
          <rPr>
            <sz val="9"/>
            <color indexed="81"/>
            <rFont val="Tahoma"/>
            <family val="2"/>
          </rPr>
          <t xml:space="preserve">Situación actual sobre el nivel de avance físico de la  actividad, subproducto, producto…
</t>
        </r>
      </text>
    </comment>
    <comment ref="O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P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U4" authorId="0" shapeId="0">
      <text>
        <r>
          <rPr>
            <sz val="9"/>
            <color indexed="81"/>
            <rFont val="Tahoma"/>
            <family val="2"/>
          </rPr>
          <t>Segmentación o representación trimestral de la meta.</t>
        </r>
      </text>
    </comment>
    <comment ref="V4" authorId="0" shapeId="0">
      <text>
        <r>
          <rPr>
            <sz val="9"/>
            <color indexed="81"/>
            <rFont val="Tahoma"/>
            <family val="2"/>
          </rPr>
          <t>Colocar el avance en relación a la meta propuesta para el mismo periodo.</t>
        </r>
      </text>
    </comment>
    <comment ref="W4" authorId="0" shapeId="0">
      <text>
        <r>
          <rPr>
            <sz val="9"/>
            <color indexed="81"/>
            <rFont val="Tahoma"/>
            <family val="2"/>
          </rPr>
          <t>Segmentación o representación trimestral de la meta.</t>
        </r>
      </text>
    </comment>
    <comment ref="X4" authorId="0" shapeId="0">
      <text>
        <r>
          <rPr>
            <sz val="9"/>
            <color indexed="81"/>
            <rFont val="Tahoma"/>
            <family val="2"/>
          </rPr>
          <t>Colocar el avance en relación a la meta propuesta para el mismo periodo.</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Desplegar el listado de insumos por actividad o tarea.</t>
        </r>
      </text>
    </comment>
  </commentList>
</comments>
</file>

<file path=xl/comments9.xml><?xml version="1.0" encoding="utf-8"?>
<comments xmlns="http://schemas.openxmlformats.org/spreadsheetml/2006/main">
  <authors>
    <author>Francis Castro</author>
  </authors>
  <commentList>
    <comment ref="U2" authorId="0" shapeId="0">
      <text>
        <r>
          <rPr>
            <sz val="9"/>
            <color indexed="81"/>
            <rFont val="Tahoma"/>
            <family val="2"/>
          </rPr>
          <t>Seguimiento a la planificación y programación de los productos.</t>
        </r>
      </text>
    </comment>
    <comment ref="U3" authorId="0" shapeId="0">
      <text>
        <r>
          <rPr>
            <sz val="9"/>
            <color indexed="81"/>
            <rFont val="Tahoma"/>
            <family val="2"/>
          </rPr>
          <t>Un KPI (key performance indicador), conocido también como indicador clave o medidor de desempeño o indicador clave de rendimiento, es una medida del nivel del rendimiento de un proceso. El valor del indicador está directamente relacionado con un objetivo fijado previamente. Solo se le coloca el producto o subproducto.</t>
        </r>
      </text>
    </comment>
    <comment ref="V3" authorId="0" shapeId="0">
      <text>
        <r>
          <rPr>
            <sz val="9"/>
            <color indexed="81"/>
            <rFont val="Tahoma"/>
            <family val="2"/>
          </rPr>
          <t>Es lo que se pretende alcanzar al final del periodo.</t>
        </r>
      </text>
    </comment>
    <comment ref="W3" authorId="0" shapeId="0">
      <text>
        <r>
          <rPr>
            <sz val="9"/>
            <color indexed="81"/>
            <rFont val="Tahoma"/>
            <family val="2"/>
          </rPr>
          <t>Representa los términos en que se debe medir el indicador de producto.</t>
        </r>
      </text>
    </comment>
    <comment ref="X3" authorId="0" shapeId="0">
      <text>
        <r>
          <rPr>
            <sz val="9"/>
            <color indexed="81"/>
            <rFont val="Tahoma"/>
            <family val="2"/>
          </rPr>
          <t xml:space="preserve">Determinar el peso o el valor del producto (solo se le pone al producto y en escasas ocasiones al subproducto). Cada área debe ponderar sus productos con valores cuya sumatoria debe sumar 100.
</t>
        </r>
      </text>
    </comment>
    <comment ref="Y3" authorId="0" shapeId="0">
      <text>
        <r>
          <rPr>
            <sz val="9"/>
            <color indexed="81"/>
            <rFont val="Tahoma"/>
            <family val="2"/>
          </rPr>
          <t>Periodo desde el primero de enero al 30 de marzo</t>
        </r>
      </text>
    </comment>
    <comment ref="AA3" authorId="0" shapeId="0">
      <text>
        <r>
          <rPr>
            <sz val="9"/>
            <color indexed="81"/>
            <rFont val="Tahoma"/>
            <family val="2"/>
          </rPr>
          <t>Periodo desde el primero de abril al 30 de junio</t>
        </r>
      </text>
    </comment>
    <comment ref="AC3" authorId="0" shapeId="0">
      <text>
        <r>
          <rPr>
            <sz val="9"/>
            <color indexed="81"/>
            <rFont val="Tahoma"/>
            <family val="2"/>
          </rPr>
          <t>Periodo desde el primero de julio al 30 de septiembre</t>
        </r>
      </text>
    </comment>
    <comment ref="AE3" authorId="0" shapeId="0">
      <text>
        <r>
          <rPr>
            <sz val="9"/>
            <color indexed="81"/>
            <rFont val="Tahoma"/>
            <family val="2"/>
          </rPr>
          <t>Periodo desde el primero de octubre al 31 de diciembre</t>
        </r>
      </text>
    </comment>
    <comment ref="AK3" authorId="0" shapeId="0">
      <text>
        <r>
          <rPr>
            <sz val="9"/>
            <color indexed="81"/>
            <rFont val="Tahoma"/>
            <family val="2"/>
          </rPr>
          <t>De dónde provienen los fondos.</t>
        </r>
      </text>
    </comment>
    <comment ref="AL3" authorId="0" shapeId="0">
      <text>
        <r>
          <rPr>
            <sz val="9"/>
            <color indexed="81"/>
            <rFont val="Tahoma"/>
            <family val="2"/>
          </rPr>
          <t xml:space="preserve">Monto presupuestado para desarrollar los Producto, Sub-productos y Actividades </t>
        </r>
      </text>
    </comment>
    <comment ref="A4" authorId="0" shapeId="0">
      <text>
        <r>
          <rPr>
            <sz val="9"/>
            <color indexed="81"/>
            <rFont val="Tahoma"/>
            <family val="2"/>
          </rPr>
          <t>Código que resume y enumera los diferentes niveles de planificación.</t>
        </r>
      </text>
    </comment>
    <comment ref="B4" authorId="0" shapeId="0">
      <text>
        <r>
          <rPr>
            <sz val="9"/>
            <color indexed="81"/>
            <rFont val="Tahoma"/>
            <family val="2"/>
          </rPr>
          <t>Código de área asignado en el libro de códigos (Sheep: "Libro de Códigos" en color rojo).</t>
        </r>
      </text>
    </comment>
    <comment ref="C4" authorId="0" shapeId="0">
      <text>
        <r>
          <rPr>
            <sz val="9"/>
            <color indexed="81"/>
            <rFont val="Tahoma"/>
            <family val="2"/>
          </rPr>
          <t>Código jerárquico del producto en cuestión.</t>
        </r>
      </text>
    </comment>
    <comment ref="D4" authorId="0" shapeId="0">
      <text>
        <r>
          <rPr>
            <sz val="9"/>
            <color indexed="81"/>
            <rFont val="Tahoma"/>
            <family val="2"/>
          </rPr>
          <t>Código jerárquico del sub-producto en cuestión.</t>
        </r>
      </text>
    </comment>
    <comment ref="E4" authorId="0" shapeId="0">
      <text>
        <r>
          <rPr>
            <sz val="9"/>
            <color indexed="81"/>
            <rFont val="Tahoma"/>
            <family val="2"/>
          </rPr>
          <t>Código jerárquico de la actividad en cuestión.</t>
        </r>
      </text>
    </comment>
    <comment ref="F4" authorId="0" shapeId="0">
      <text>
        <r>
          <rPr>
            <b/>
            <sz val="9"/>
            <color indexed="81"/>
            <rFont val="Tahoma"/>
            <family val="2"/>
          </rPr>
          <t>Francis Castro:</t>
        </r>
        <r>
          <rPr>
            <sz val="9"/>
            <color indexed="81"/>
            <rFont val="Tahoma"/>
            <family val="2"/>
          </rPr>
          <t xml:space="preserve">
Eje Estratégico</t>
        </r>
      </text>
    </comment>
    <comment ref="G4" authorId="0" shapeId="0">
      <text>
        <r>
          <rPr>
            <b/>
            <sz val="9"/>
            <color indexed="81"/>
            <rFont val="Tahoma"/>
            <family val="2"/>
          </rPr>
          <t>Francis Castro:</t>
        </r>
        <r>
          <rPr>
            <sz val="9"/>
            <color indexed="81"/>
            <rFont val="Tahoma"/>
            <family val="2"/>
          </rPr>
          <t xml:space="preserve">
Objetivo Estratégico</t>
        </r>
      </text>
    </comment>
    <comment ref="H4" authorId="0" shapeId="0">
      <text>
        <r>
          <rPr>
            <b/>
            <sz val="9"/>
            <color indexed="81"/>
            <rFont val="Tahoma"/>
            <family val="2"/>
          </rPr>
          <t>Francis Castro:</t>
        </r>
        <r>
          <rPr>
            <sz val="9"/>
            <color indexed="81"/>
            <rFont val="Tahoma"/>
            <family val="2"/>
          </rPr>
          <t xml:space="preserve">
Estrategia</t>
        </r>
      </text>
    </comment>
    <comment ref="I4" authorId="0" shapeId="0">
      <text>
        <r>
          <rPr>
            <b/>
            <sz val="9"/>
            <color indexed="81"/>
            <rFont val="Tahoma"/>
            <family val="2"/>
          </rPr>
          <t>Francis Castro:</t>
        </r>
        <r>
          <rPr>
            <sz val="9"/>
            <color indexed="81"/>
            <rFont val="Tahoma"/>
            <family val="2"/>
          </rPr>
          <t xml:space="preserve">
Producto Estratégico definido en el PEI 2018-2020.</t>
        </r>
      </text>
    </comment>
    <comment ref="J4" authorId="0" shapeId="0">
      <text>
        <r>
          <rPr>
            <sz val="9"/>
            <color indexed="81"/>
            <rFont val="Tahoma"/>
            <family val="2"/>
          </rPr>
          <t xml:space="preserve">Son bienes y/o servicios que la institución entrega a la población o a otras instituciones. Constituyen la “razón de ser” de la institución
</t>
        </r>
      </text>
    </comment>
    <comment ref="K4" authorId="0" shapeId="0">
      <text>
        <r>
          <rPr>
            <sz val="9"/>
            <color indexed="81"/>
            <rFont val="Tahoma"/>
            <family val="2"/>
          </rPr>
          <t>Son bienes o servicios que la institución genera pero que se consumen dentro de la institución.</t>
        </r>
      </text>
    </comment>
    <comment ref="L4" authorId="0" shapeId="0">
      <text>
        <r>
          <rPr>
            <sz val="9"/>
            <color indexed="81"/>
            <rFont val="Tahoma"/>
            <family val="2"/>
          </rPr>
          <t xml:space="preserve">conjunto de acciones que se llevan a cabo para cumplir las metas de un producto o subproducto. 
</t>
        </r>
      </text>
    </comment>
    <comment ref="N4" authorId="0" shapeId="0">
      <text>
        <r>
          <rPr>
            <sz val="9"/>
            <color indexed="81"/>
            <rFont val="Tahoma"/>
            <family val="2"/>
          </rPr>
          <t>El término entregable es utilizado para describir la evidencia, tangible o intangible, resultante del producto o subproducto, destinado a un cliente, ya sea interno o externo a la institución.</t>
        </r>
      </text>
    </comment>
    <comment ref="O4" authorId="0" shapeId="0">
      <text>
        <r>
          <rPr>
            <sz val="9"/>
            <color indexed="81"/>
            <rFont val="Tahoma"/>
            <family val="2"/>
          </rPr>
          <t>Área responsable de la ejecución o supervisión directa de la realización de la actividad o tarea. Dos aclaraciones: Cuando sean equipos tecnológicos el área responsable sería TIC y el área requirente sería "involucrados internos", pasando lo mismo con el requerimiento de personal fijo, donde el área responsable sería RRHH.</t>
        </r>
      </text>
    </comment>
    <comment ref="P4" authorId="0" shapeId="0">
      <text>
        <r>
          <rPr>
            <sz val="9"/>
            <color indexed="81"/>
            <rFont val="Tahoma"/>
            <family val="2"/>
          </rPr>
          <t>Responsables al más alto nivel de las áreas.</t>
        </r>
      </text>
    </comment>
    <comment ref="Q4" authorId="0" shapeId="0">
      <text>
        <r>
          <rPr>
            <sz val="9"/>
            <color indexed="81"/>
            <rFont val="Tahoma"/>
            <family val="2"/>
          </rPr>
          <t>Todas las áreas internas (apoyo o misionales) que por su naturaleza tienen alguna participación en el proceso de producción del área en cuestión. Solo se colocan los involucrados internos.</t>
        </r>
      </text>
    </comment>
    <comment ref="R4" authorId="0" shapeId="0">
      <text>
        <r>
          <rPr>
            <sz val="9"/>
            <color indexed="81"/>
            <rFont val="Tahoma"/>
            <family val="2"/>
          </rPr>
          <t xml:space="preserve">Situación actual sobre el nivel de avance físico de la  actividad, subproducto, producto…
</t>
        </r>
      </text>
    </comment>
    <comment ref="S4" authorId="0" shapeId="0">
      <text>
        <r>
          <rPr>
            <sz val="9"/>
            <color indexed="81"/>
            <rFont val="Tahoma"/>
            <family val="2"/>
          </rPr>
          <t>Es la fecha en que se presume de antemano que iniciaría la actividad. Las fechas se colocan a las actividades y estas determinan las fechas de los sub-productos y por consiguiente, de los productos.</t>
        </r>
      </text>
    </comment>
    <comment ref="T4" authorId="0" shapeId="0">
      <text>
        <r>
          <rPr>
            <sz val="9"/>
            <color indexed="81"/>
            <rFont val="Tahoma"/>
            <family val="2"/>
          </rPr>
          <t>Es la fecha en que se presume de antemano que finalizaría la actividad. Las fechas se colocan a las actividades y estas determinan las fechas de los sub-productos y por consiguiente, de los productos.</t>
        </r>
      </text>
    </comment>
    <comment ref="Y4" authorId="0" shapeId="0">
      <text>
        <r>
          <rPr>
            <sz val="9"/>
            <color indexed="81"/>
            <rFont val="Tahoma"/>
            <family val="2"/>
          </rPr>
          <t>Segmentación o representación trimestral de la meta.</t>
        </r>
      </text>
    </comment>
    <comment ref="Z4" authorId="0" shapeId="0">
      <text>
        <r>
          <rPr>
            <sz val="9"/>
            <color indexed="81"/>
            <rFont val="Tahoma"/>
            <family val="2"/>
          </rPr>
          <t>Colocar el avance en relación a la meta propuesta para el mismo periodo.</t>
        </r>
      </text>
    </comment>
    <comment ref="AA4" authorId="0" shapeId="0">
      <text>
        <r>
          <rPr>
            <sz val="9"/>
            <color indexed="81"/>
            <rFont val="Tahoma"/>
            <family val="2"/>
          </rPr>
          <t>Segmentación o representación trimestral de la meta.</t>
        </r>
      </text>
    </comment>
    <comment ref="AB4" authorId="0" shapeId="0">
      <text>
        <r>
          <rPr>
            <sz val="9"/>
            <color indexed="81"/>
            <rFont val="Tahoma"/>
            <family val="2"/>
          </rPr>
          <t>Colocar el avance en relación a la meta propuesta para el mismo periodo.</t>
        </r>
      </text>
    </comment>
    <comment ref="AC4" authorId="0" shapeId="0">
      <text>
        <r>
          <rPr>
            <sz val="9"/>
            <color indexed="81"/>
            <rFont val="Tahoma"/>
            <family val="2"/>
          </rPr>
          <t>Segmentación o representación trimestral de la meta.</t>
        </r>
      </text>
    </comment>
    <comment ref="AD4" authorId="0" shapeId="0">
      <text>
        <r>
          <rPr>
            <sz val="9"/>
            <color indexed="81"/>
            <rFont val="Tahoma"/>
            <family val="2"/>
          </rPr>
          <t>Colocar el avance en relación a la meta propuesta para el mismo periodo.</t>
        </r>
      </text>
    </comment>
    <comment ref="AE4" authorId="0" shapeId="0">
      <text>
        <r>
          <rPr>
            <sz val="9"/>
            <color indexed="81"/>
            <rFont val="Tahoma"/>
            <family val="2"/>
          </rPr>
          <t>Segmentación o representación trimestral de la meta.</t>
        </r>
      </text>
    </comment>
    <comment ref="AF4" authorId="0" shapeId="0">
      <text>
        <r>
          <rPr>
            <sz val="9"/>
            <color indexed="81"/>
            <rFont val="Tahoma"/>
            <family val="2"/>
          </rPr>
          <t>Colocar el avance en relación a la meta propuesta para el mismo periodo.</t>
        </r>
      </text>
    </comment>
    <comment ref="AG4" authorId="0" shapeId="0">
      <text>
        <r>
          <rPr>
            <sz val="9"/>
            <color indexed="81"/>
            <rFont val="Tahoma"/>
            <family val="2"/>
          </rPr>
          <t>Desplegar el listado de insumos por actividad o tarea.</t>
        </r>
      </text>
    </comment>
  </commentList>
</comments>
</file>

<file path=xl/sharedStrings.xml><?xml version="1.0" encoding="utf-8"?>
<sst xmlns="http://schemas.openxmlformats.org/spreadsheetml/2006/main" count="5022" uniqueCount="807">
  <si>
    <t>MATRIZ POA 2022</t>
  </si>
  <si>
    <t>Insumos</t>
  </si>
  <si>
    <t>Área:</t>
  </si>
  <si>
    <t>Departamento Jurídico</t>
  </si>
  <si>
    <t>Seguimiento y Control de la Ejecución Física</t>
  </si>
  <si>
    <t>Seguimiento a la ejecución financiera</t>
  </si>
  <si>
    <t>Renglón de Planificación</t>
  </si>
  <si>
    <t>Gestión del Tiempo</t>
  </si>
  <si>
    <t xml:space="preserve">Indicador Clave de Producto (KPI) </t>
  </si>
  <si>
    <t>Meta</t>
  </si>
  <si>
    <t>Unidad de medición</t>
  </si>
  <si>
    <t>Peso del producto</t>
  </si>
  <si>
    <t>Primer Trimestre</t>
  </si>
  <si>
    <t>Segundo Trimestre</t>
  </si>
  <si>
    <t>Tercer Trimestre</t>
  </si>
  <si>
    <t>Cuarto Trimestre</t>
  </si>
  <si>
    <t>Fuente de financiamiento</t>
  </si>
  <si>
    <t xml:space="preserve">Presupuesto </t>
  </si>
  <si>
    <t>ID Combinado</t>
  </si>
  <si>
    <t>Cód. Área</t>
  </si>
  <si>
    <t>Cód. Producto</t>
  </si>
  <si>
    <t>Cód. Sub-Producto</t>
  </si>
  <si>
    <t>Cód. Actividad</t>
  </si>
  <si>
    <t>Producto</t>
  </si>
  <si>
    <t>Sub-Producto</t>
  </si>
  <si>
    <t>Actividad</t>
  </si>
  <si>
    <t>Entregable/ Medio de Verificación</t>
  </si>
  <si>
    <t>Área responsable</t>
  </si>
  <si>
    <t>Persona Responsable</t>
  </si>
  <si>
    <t>Involucrados internos</t>
  </si>
  <si>
    <t>Estado</t>
  </si>
  <si>
    <t>Inicio planificado</t>
  </si>
  <si>
    <t>Fin planificado</t>
  </si>
  <si>
    <t>Real</t>
  </si>
  <si>
    <t>Insumo 1er Trimestre</t>
  </si>
  <si>
    <t>Insumo 2do Trimestre</t>
  </si>
  <si>
    <t>Insumo 3er Trimestre</t>
  </si>
  <si>
    <t>Insumo 4to Trimestre</t>
  </si>
  <si>
    <t>DJU</t>
  </si>
  <si>
    <t>Capacidad del Departamento Jurídico, incrementada</t>
  </si>
  <si>
    <t>Todo el año</t>
  </si>
  <si>
    <t>Porcentaje de Actividades</t>
  </si>
  <si>
    <t>Presupuesto Nacional</t>
  </si>
  <si>
    <t>Incrementar la capacidad de respuesta del personal del Departamento Jurídico en materia de compras y contrataciones públicas, fortalecido</t>
  </si>
  <si>
    <t>Porcentaje de actividades realizadas</t>
  </si>
  <si>
    <t xml:space="preserve">Contratación de personal </t>
  </si>
  <si>
    <t xml:space="preserve">Contratos firmados </t>
  </si>
  <si>
    <t>DRH</t>
  </si>
  <si>
    <t>Encargada de DRH</t>
  </si>
  <si>
    <t>DAF</t>
  </si>
  <si>
    <t>Sin iniciar</t>
  </si>
  <si>
    <t>Personal profesional permanente/temporal</t>
  </si>
  <si>
    <t>Requerir equipos necesarios para los procesos de Compras y Contrataciones Públicas</t>
  </si>
  <si>
    <t>Artículos recibidos</t>
  </si>
  <si>
    <t>Encargado del Depto. Jurídico</t>
  </si>
  <si>
    <t>Solicitar material especializado en compras y contrataciones</t>
  </si>
  <si>
    <t xml:space="preserve">Requerir equipos informáticos y de oficina necesario  </t>
  </si>
  <si>
    <t>Equipos recibidos</t>
  </si>
  <si>
    <t>Solicitar espacio físico para almacenaje y para el personal</t>
  </si>
  <si>
    <t>Contrato de Espacio Físico realizados</t>
  </si>
  <si>
    <t>DCA</t>
  </si>
  <si>
    <t xml:space="preserve">Encargada de l Depto. de Infraestructura </t>
  </si>
  <si>
    <t>DPD</t>
  </si>
  <si>
    <t>Contratación de asesorías en materia de Derecho, realizado</t>
  </si>
  <si>
    <t>Contratación Asesores</t>
  </si>
  <si>
    <t xml:space="preserve">Documentar, controlar y validar la distribución de carga de trabajo y el monitoreo de las mismas, formulado </t>
  </si>
  <si>
    <t>Porcentaje de avance automatización</t>
  </si>
  <si>
    <t>Propuesta para la adquisición o desarrollo de aplicación web para asignar, coordinar y dar seguimiento a las asignaciones y tareas.</t>
  </si>
  <si>
    <t>Propuesta Software</t>
  </si>
  <si>
    <t>DTI</t>
  </si>
  <si>
    <t>Encargado de DTI</t>
  </si>
  <si>
    <t>Documentar, revisar, validar, aprobar y difundir las políticas, procesos, procedimientos del Departamento Jurídico, definido</t>
  </si>
  <si>
    <t xml:space="preserve">Documentos aprobados </t>
  </si>
  <si>
    <t>Porcentaje de avance documentación</t>
  </si>
  <si>
    <t>Documentar los procesos del Departamento Jurídico</t>
  </si>
  <si>
    <t xml:space="preserve">Procesos del DJU documentados </t>
  </si>
  <si>
    <t>Necesidades de dotación de personal técnico permanente</t>
  </si>
  <si>
    <t>Revisar y validar los documentos creados del Departamento Jurídico</t>
  </si>
  <si>
    <t>Documentar, revisar y aprobar las políticas del Departamento Jurídico</t>
  </si>
  <si>
    <t>Política del DJU</t>
  </si>
  <si>
    <t xml:space="preserve">Documentar, automatizar y validar los procesos de compras y procedimientos operacionales, formulado </t>
  </si>
  <si>
    <t>Propuesta para la adquisición o desarrollo de aplicación para automatizar los procedimientos operacionales y procesos de compras de esta DJU</t>
  </si>
  <si>
    <t xml:space="preserve">Plan de Capacitación del personal del Departamento Jurídico, formulado </t>
  </si>
  <si>
    <t>Porcentaje de capacitaciones impartidas</t>
  </si>
  <si>
    <t>Solicitud de capacitar al personal del Departamento Jurídico</t>
  </si>
  <si>
    <t>Certificados</t>
  </si>
  <si>
    <t>Total:</t>
  </si>
  <si>
    <t>Wagner Antonio Benitez Abreu</t>
  </si>
  <si>
    <t>Encargado del Departamento Jurídico</t>
  </si>
  <si>
    <t>Departamento de Tecnología de la Información y Comunicación</t>
  </si>
  <si>
    <t>Capacidad del Depto. De Tecnologia de la Información y Comunicación, incrementada</t>
  </si>
  <si>
    <t>Porcentaje de cumplimiento de las actividades</t>
  </si>
  <si>
    <t>Respuesta de DTI en materia de Infraestructura y Servicio, implementada</t>
  </si>
  <si>
    <t>Porcentaje actividades realizadas</t>
  </si>
  <si>
    <t>Solicitar personal requerido</t>
  </si>
  <si>
    <t>Comunicación de solicitud de personal /Contrato firmado</t>
  </si>
  <si>
    <t>Encargada del DRH</t>
  </si>
  <si>
    <t xml:space="preserve"> </t>
  </si>
  <si>
    <t>Requerir los equipos y software necesarios para realizar el trabajo</t>
  </si>
  <si>
    <t>Solicitudes creadas</t>
  </si>
  <si>
    <t>Encargado(a) del DTI</t>
  </si>
  <si>
    <t xml:space="preserve">Solicitar las capacitaciones aplicables </t>
  </si>
  <si>
    <t>Solicitados/Certificados</t>
  </si>
  <si>
    <t>Solicitudes de soporte y conectividad generadas por las áreas institucionales, atendidas</t>
  </si>
  <si>
    <t>Capacitación personal del DTI</t>
  </si>
  <si>
    <t>Atención a los solicitud de soportes recibidas</t>
  </si>
  <si>
    <t>Solitudes atendidas</t>
  </si>
  <si>
    <t>Todos</t>
  </si>
  <si>
    <t>Mantenimiento, Renovación, Suscripción y Expansión de Licenciamiento UTECT, realizado</t>
  </si>
  <si>
    <t xml:space="preserve">Suscripciones y renovaciones de Licencias, evaluadas e implementadas </t>
  </si>
  <si>
    <t>Levantamiento de requisitos</t>
  </si>
  <si>
    <t>Solicitud creada</t>
  </si>
  <si>
    <t>Redacción de especificaciones técnicas</t>
  </si>
  <si>
    <t>Requerir licencias, sucripciones y renovaciones necesarias (Autocad Civil 3D, Autocad LT, Flywheel para portales, Servidores en la Nube, Sistema Odoo)</t>
  </si>
  <si>
    <t>Licencia vigente/ Contratos firmados y/o renovados</t>
  </si>
  <si>
    <t>Implementación</t>
  </si>
  <si>
    <t xml:space="preserve">Equipos con softwares implantados </t>
  </si>
  <si>
    <t xml:space="preserve">Solicitud de capacitación requerida </t>
  </si>
  <si>
    <t>Estándares generales NORTIC relacionados con aspectos tecnológicos institucionales dispuestos por la OGTIC, implementado</t>
  </si>
  <si>
    <t xml:space="preserve">Porcentaje de avance de implementación </t>
  </si>
  <si>
    <t xml:space="preserve">Norma Nortic A1, evaluada e implementada </t>
  </si>
  <si>
    <t>Levantamiento de información (documentación)</t>
  </si>
  <si>
    <t xml:space="preserve">Documentación con información levantada </t>
  </si>
  <si>
    <t>Encargado(a) del DAF</t>
  </si>
  <si>
    <t xml:space="preserve">Adquisicion de Software. </t>
  </si>
  <si>
    <t xml:space="preserve">Software recibido </t>
  </si>
  <si>
    <t>Coordinar con los diferentes departamentos (Charlas, Reuniones)</t>
  </si>
  <si>
    <t xml:space="preserve">Comunicación con los departamentos </t>
  </si>
  <si>
    <t xml:space="preserve">Norma Nortic A2, evaluada e implementada </t>
  </si>
  <si>
    <t>Crear y actualizar portal web de la institutución.</t>
  </si>
  <si>
    <t xml:space="preserve">Portal Web en funcionamiento </t>
  </si>
  <si>
    <t>Encargado del DAF</t>
  </si>
  <si>
    <t xml:space="preserve">Coordinar con los diferentes departamentos (Charlas, Reuniones). </t>
  </si>
  <si>
    <t xml:space="preserve">Norma Nortic A3, evaluada e implementada </t>
  </si>
  <si>
    <t xml:space="preserve">Subir las documentaciones necesitarias y mantener las informaciones actualizadas. </t>
  </si>
  <si>
    <t>Documentación actualizada</t>
  </si>
  <si>
    <t>Encargado(a) del Dpto. Jurídico</t>
  </si>
  <si>
    <t xml:space="preserve">Norma Nortic E1, evaluada e implementada </t>
  </si>
  <si>
    <t>Crear las cuentas necesarias y mantener los medios actualizados.</t>
  </si>
  <si>
    <t>DCO</t>
  </si>
  <si>
    <t xml:space="preserve">Coordinar con el departamento de Telecomunicaciones (Charlas, Reuniones). </t>
  </si>
  <si>
    <t>Capacitación al personal de Comunicaciones</t>
  </si>
  <si>
    <t>Infraestructura Tecnológica Institucional del UTECT, implementada</t>
  </si>
  <si>
    <t>Pocerntaje de actividades realizadas</t>
  </si>
  <si>
    <t>Adquisición de equipos tecnológicos, realizada</t>
  </si>
  <si>
    <t xml:space="preserve">Levantamiento y requerimiento de necesidades de bienes (PC, Impresoras, Laptop, Tabletas, Scanners,  Proyectores, Etc.) 
</t>
  </si>
  <si>
    <t xml:space="preserve">Levantamiento de necesidades </t>
  </si>
  <si>
    <t>Adquisicion de dispositivos</t>
  </si>
  <si>
    <t xml:space="preserve">Oficio de Solicitud/ Equipos recibidos </t>
  </si>
  <si>
    <t xml:space="preserve">Contratación de servicios de alquiler de equipos tecnologicos </t>
  </si>
  <si>
    <t xml:space="preserve">Adquisición de equipos tecnológicos para la mejora y continuidad de la infraestuctura de TI (Servidores, Router, Switch, cortafuego, almacenamiento, etc.). </t>
  </si>
  <si>
    <t>Infraestructura Regionales Sur y Norte, habilitada</t>
  </si>
  <si>
    <t xml:space="preserve">Reporte de requisitos </t>
  </si>
  <si>
    <t xml:space="preserve">Adquisición de equipos y mobiliarios (Pc, Impresora, switch, router de comunicación, UPS, A/C. ). </t>
  </si>
  <si>
    <t xml:space="preserve">Oficio de solicitud </t>
  </si>
  <si>
    <t>Contratación de servicios (telecomunicación/Internet).</t>
  </si>
  <si>
    <t>Contrato firmado</t>
  </si>
  <si>
    <t>Mantenimiento preventivo de infraestructura tecnológica (Hardware), realizado</t>
  </si>
  <si>
    <t>Levantamiento y requerimiento</t>
  </si>
  <si>
    <t>Contrataciones de proveedores</t>
  </si>
  <si>
    <t>Solicitudes en proceso</t>
  </si>
  <si>
    <t xml:space="preserve">Sistemas de Tecnológica Institucional de la  UTECT operando de forma eficiente, segura y oportuna, formulado </t>
  </si>
  <si>
    <t>Mantenimiento y Mejoras al Sistema de Gestion Institucional (CPTEE y SATEE), formulado</t>
  </si>
  <si>
    <t>Requisitos levantados</t>
  </si>
  <si>
    <t>Especificaciones técnicas elaboradas</t>
  </si>
  <si>
    <t>Contratación del proveedor</t>
  </si>
  <si>
    <t>Capacitación a usuarios y técnicos</t>
  </si>
  <si>
    <t>Comunicación de Solicitud de Capacitación</t>
  </si>
  <si>
    <t>Mantenimiento y soporte técnico</t>
  </si>
  <si>
    <t>Técnicos capacitados para parametrizar Plataforma a Requerimiento</t>
  </si>
  <si>
    <t>Sistema de Almuerzo, implementado</t>
  </si>
  <si>
    <t xml:space="preserve">Adquisición del Servidor de Sistema de Almuerzo donado por el MINPRE </t>
  </si>
  <si>
    <t xml:space="preserve">Software en funcionamiento </t>
  </si>
  <si>
    <t xml:space="preserve">Mejora de los reportes del Sistema de Almuerzo </t>
  </si>
  <si>
    <t xml:space="preserve">Reportes de mejora </t>
  </si>
  <si>
    <t>Actualización del Sistema de Almuerzo</t>
  </si>
  <si>
    <t xml:space="preserve">Software actualizado </t>
  </si>
  <si>
    <t xml:space="preserve">Renovación de contrato </t>
  </si>
  <si>
    <t xml:space="preserve">Contrato renovado </t>
  </si>
  <si>
    <t xml:space="preserve">Sofftware en funcionamiento </t>
  </si>
  <si>
    <t>Mejora del Sistema de Viaticos, implementado</t>
  </si>
  <si>
    <t xml:space="preserve">Adquisición del Servidor de Sistema de Viaticos donado por el MINPRE </t>
  </si>
  <si>
    <t xml:space="preserve">Mejora de los reportes del Sistema de Viaticos </t>
  </si>
  <si>
    <t xml:space="preserve">Actualización del Sistema de Viaticos </t>
  </si>
  <si>
    <t>Sistema de Servicio de Mesa de Ayuda, implementado</t>
  </si>
  <si>
    <t>Sistema de Inventario y Activo fijo, implementado</t>
  </si>
  <si>
    <t>Sistema de Transportación, implementado</t>
  </si>
  <si>
    <t>Sistema Intranet, implementado</t>
  </si>
  <si>
    <t>Sistema Telefonía VoIP, implementado</t>
  </si>
  <si>
    <t>Redacción de especificaciones técnicas y solicitud de propuesta</t>
  </si>
  <si>
    <t>Especificaciones técnicas y solicitudes elaboradas</t>
  </si>
  <si>
    <t>Documentar, revisar y aprobar los procesos y Políticas de DTI, realizado</t>
  </si>
  <si>
    <t xml:space="preserve">Porcentaje de avance de documentación </t>
  </si>
  <si>
    <t>Estandarización de los procesos y políticas, realizada</t>
  </si>
  <si>
    <t>Levantamiento de los procesos y políticas del DTI</t>
  </si>
  <si>
    <t>Borrador de procedimientos y políticas de DTI</t>
  </si>
  <si>
    <t>Documentar, revisar y validar los procesos y políticas del DTI</t>
  </si>
  <si>
    <t>Aprobación de los procesos y políticas del DTI</t>
  </si>
  <si>
    <t xml:space="preserve">Procedimientos y políticas aprobados </t>
  </si>
  <si>
    <t>Total</t>
  </si>
  <si>
    <t>D/O Josue de Jesus Peña Guerrero</t>
  </si>
  <si>
    <t>Analista Sistemas Informático</t>
  </si>
  <si>
    <t xml:space="preserve">Departamento Administrativo y Financiero </t>
  </si>
  <si>
    <t>Plan de mejora en la gestión del Departamento Administrativo y Financiero, formulado</t>
  </si>
  <si>
    <t xml:space="preserve">Porcentaje de ejecución del Plan de mejora en la gestión del Departamento Administrativo y Financiero </t>
  </si>
  <si>
    <t>Incrementar la capacidad de respuesta de la DAF para obtener una buena gestión, implementado</t>
  </si>
  <si>
    <t>Solicitar personal de acuerdo a perfiles requeridos</t>
  </si>
  <si>
    <t>Contratos firmados</t>
  </si>
  <si>
    <t>Iniciado</t>
  </si>
  <si>
    <t>Requerir los equipos y softwares necesarios para realizar el trabajo</t>
  </si>
  <si>
    <t>Equipos y software recibidos</t>
  </si>
  <si>
    <t>Encargada de la División Financiera</t>
  </si>
  <si>
    <t>Capacitaciones solicitadas</t>
  </si>
  <si>
    <t>Incorporación al Sistema de Información de la Gestión Financiera (SIGEF)</t>
  </si>
  <si>
    <t>Usuarios creados</t>
  </si>
  <si>
    <t>DDE</t>
  </si>
  <si>
    <t>Concluido</t>
  </si>
  <si>
    <t>RD$0.00</t>
  </si>
  <si>
    <t>Gestionar la instalación del Sistema de Administración de Servidores Públicos (SASP)</t>
  </si>
  <si>
    <t>Usuario creado</t>
  </si>
  <si>
    <t xml:space="preserve">Gestionar la instalación del Sistema TRE de Contratos </t>
  </si>
  <si>
    <t>Gestionar a la Dirección General de Contabilidad Gubernamental (DIGECOG) el acceso al Sistema Integrado de Administración Pública  y al Sistema de Análisis de las Normativas Contables (SISANOC).</t>
  </si>
  <si>
    <t>Solicitud de tarjeta de códigos para el acceso a la oficina virtual de la DGII</t>
  </si>
  <si>
    <t>Tarjeta de códigos recibida</t>
  </si>
  <si>
    <t xml:space="preserve">Solicitar una Unidad de Auditoría Interna de la Contraloría General de la República </t>
  </si>
  <si>
    <t>UAI conformada</t>
  </si>
  <si>
    <t>Avanzado</t>
  </si>
  <si>
    <t>Dar seguimiento a las Normas Básicas de Control Interno (NOBACI) por parte de la (CGR)</t>
  </si>
  <si>
    <t>Comunicación remitida</t>
  </si>
  <si>
    <t>Garantizar el uso eficiente del módulo de operación del Sistema Información  de la Gestión Financiera (SIGEF)</t>
  </si>
  <si>
    <t>Asistencia Técnica por parte del Ministerio de Hacienda</t>
  </si>
  <si>
    <t>Fortalecer la gestión y control de Viáticos, realizado</t>
  </si>
  <si>
    <t>Gestión de adquisición o desarrollo de aplicación web para asignar, coordinar y dar seguimiento a los viáticos para operativos de la UTECT</t>
  </si>
  <si>
    <t>Encargado del DTI</t>
  </si>
  <si>
    <t xml:space="preserve">Gestión de Compras y contrataciones, implementado </t>
  </si>
  <si>
    <t>Conformar el comité de compras y contrataciones de la UTECT y informar a la DGCP</t>
  </si>
  <si>
    <t>Comunicación a la DGCP remitida</t>
  </si>
  <si>
    <t>Encargada de la División de Compras y Contrataciones</t>
  </si>
  <si>
    <t xml:space="preserve">Solicitar a la DGCP la unidad de Compras de la UTECT para accesar al portal transaccional </t>
  </si>
  <si>
    <t>Comunicación de autorización y usuarios creados</t>
  </si>
  <si>
    <t xml:space="preserve">Recepción recursos cuenta operativa, implementado </t>
  </si>
  <si>
    <t>Solicitud apertura fondo liquidable de viáticos</t>
  </si>
  <si>
    <t>Comunicación de solicitud autorizado</t>
  </si>
  <si>
    <t>Solicitud apertura fondo liquidable de caja chica</t>
  </si>
  <si>
    <t>Gestión Fondo en avance autorizado por excepción, realizado</t>
  </si>
  <si>
    <t>Solicitar a Tesorería Nacional gestión de apertura de cuentas bancarias</t>
  </si>
  <si>
    <t>Comunicación de solicitud remitida</t>
  </si>
  <si>
    <t>Analista de Tesorería</t>
  </si>
  <si>
    <t>Aperturar fondo definitivo de viáticos institucional</t>
  </si>
  <si>
    <t>Aperturar Fondo definitivo de caja chica institucional</t>
  </si>
  <si>
    <t>Gestión de almacén y suministro, fortalecido</t>
  </si>
  <si>
    <t>Levantamiento inventario de bienes de consumo</t>
  </si>
  <si>
    <t xml:space="preserve">Informe de corte semestral  / Informe portal de transparencia institucional                                 </t>
  </si>
  <si>
    <t>Coordinadora de Contabilidad</t>
  </si>
  <si>
    <t xml:space="preserve">Recepción y confirmación del inventario de materiales y suministros desde el MINPRE </t>
  </si>
  <si>
    <t>Reporte del SIAB generado</t>
  </si>
  <si>
    <t>Inventario físico activos fijos, realizado</t>
  </si>
  <si>
    <t>Conformar equipo y realizar inventario de los activos fijos recibido desde el MINPRE</t>
  </si>
  <si>
    <t xml:space="preserve">Informe de corte semestral                                    </t>
  </si>
  <si>
    <t>Muy avanzado</t>
  </si>
  <si>
    <t>Recepción de activos fijos recibidos desde el MINPRE</t>
  </si>
  <si>
    <t>a) Informe de corte semestral                                     b) Informe de cierre fiscal</t>
  </si>
  <si>
    <t xml:space="preserve">Revisar y actualizar el inventario de activos fijos </t>
  </si>
  <si>
    <t>Reporte de control de bienes</t>
  </si>
  <si>
    <t>Registrar activos en el SIAB</t>
  </si>
  <si>
    <t>Técnico control de bienes</t>
  </si>
  <si>
    <t>Gestionar el etiquetado de activos</t>
  </si>
  <si>
    <t>Reporte de activos fijos</t>
  </si>
  <si>
    <t>Solicitar la adquisición o desarrollo de aplicación interna para automatizar el control de inventarios de la UTECT</t>
  </si>
  <si>
    <t>Correo de solicitud remitido</t>
  </si>
  <si>
    <t xml:space="preserve">Encargada de la División Financiera </t>
  </si>
  <si>
    <t>Infraestructura de la UTECT, incrementada</t>
  </si>
  <si>
    <t>Gestionar el alquiler de locales neccesarios para la institución</t>
  </si>
  <si>
    <t>Contrato suscrito</t>
  </si>
  <si>
    <t>Gestionar la adecuación y distribución de mobiliarios en locales alquilados</t>
  </si>
  <si>
    <t xml:space="preserve">Solicitud de traslado </t>
  </si>
  <si>
    <t>Encargado de la División de Servicios Generales</t>
  </si>
  <si>
    <t>Gestionar la contratación de servicios de adecuación y distribución de mobiliarios de la infraestructura de la oficina regional sur de la UTECT</t>
  </si>
  <si>
    <t>Documentos de contratación</t>
  </si>
  <si>
    <t>Gestionar y coordinar las labores de construcción, reparación y mantenimiento de equipos y planta física que se realicen en la UTECT.</t>
  </si>
  <si>
    <t>Comunicaciones de autorización</t>
  </si>
  <si>
    <t>Gestionar y coordinar los mobiliarios solicidos en la UTEC.</t>
  </si>
  <si>
    <t>Mobiliario requerido</t>
  </si>
  <si>
    <t>Gestionar la contratación de servicios de plomería, fumigación y suministro de agua.</t>
  </si>
  <si>
    <t>Realizar la higienización de la planta física de la UTECT</t>
  </si>
  <si>
    <t>Elaboración de programa anual de mantenimiento</t>
  </si>
  <si>
    <t>Programa elaborado</t>
  </si>
  <si>
    <t>Capacidad de repuestas de la división de transportación, incrementada</t>
  </si>
  <si>
    <t>Requerir vehículos necesarios para los proyectos de titulación</t>
  </si>
  <si>
    <t>Vehículos adquiridos</t>
  </si>
  <si>
    <t>Supervisor (a) de Transportación</t>
  </si>
  <si>
    <t>Elaborar especificaciones técnicas de los vehículos</t>
  </si>
  <si>
    <t>Especificaciones técnicas</t>
  </si>
  <si>
    <t>Requerir combustibles (tickets y tarjetas flotilla) para proyectos de titulación</t>
  </si>
  <si>
    <t>Solicitud de equipos tecnológicos para realizar el trabajo</t>
  </si>
  <si>
    <t>Solicitud equipos</t>
  </si>
  <si>
    <t>Atender las solicitudes de los servicios de transportación recibidas</t>
  </si>
  <si>
    <t xml:space="preserve">Reporte de Cronogramas </t>
  </si>
  <si>
    <t>UTECT</t>
  </si>
  <si>
    <t>Renovación de la póliza de seguros de flota vehicular de la UTECT</t>
  </si>
  <si>
    <t>Póliza renovada</t>
  </si>
  <si>
    <t xml:space="preserve">Mantenimiento de vehículos, formulado </t>
  </si>
  <si>
    <t>Elaboración de programa anual de mantenimiento de vehículos</t>
  </si>
  <si>
    <t>Contratación de servicios de mantenimiento de vehículos</t>
  </si>
  <si>
    <t>Orden de compra emitida</t>
  </si>
  <si>
    <t xml:space="preserve">Contratación de servicios de lavado de vehículos </t>
  </si>
  <si>
    <t>Documentar, controlar y validar el trabajo y monitoreo de choferes, implementada</t>
  </si>
  <si>
    <t xml:space="preserve">Adquisición o desarrollo de aplicación web para asignar, coordinar y dar seguimiento a las asignaciones choferes para los operativos </t>
  </si>
  <si>
    <t>Software en funcionamiento</t>
  </si>
  <si>
    <t>Solicitar capacitación requerida al personal de transportación</t>
  </si>
  <si>
    <t xml:space="preserve">Comunicación de solicitud </t>
  </si>
  <si>
    <t>Formulación Presupuestaria anual, realizada</t>
  </si>
  <si>
    <t>Documentar informaciones, recopilada</t>
  </si>
  <si>
    <t>Coordinar reuniones para levantamiento de informaciones</t>
  </si>
  <si>
    <t>Comunicado y correos electrónicos remitidos</t>
  </si>
  <si>
    <t>Todas las área de la UTECT</t>
  </si>
  <si>
    <t>Proyectar recursos incluidos en POA y PACC</t>
  </si>
  <si>
    <t>Correos de requerimientos por áreas recibidos</t>
  </si>
  <si>
    <t>Elaborar el anteproyecto de presupuesto</t>
  </si>
  <si>
    <t>Reporte anteproyecto elaborado</t>
  </si>
  <si>
    <t>Analista de Presupuesto</t>
  </si>
  <si>
    <t xml:space="preserve">Registrar anteproyecto de presupuesto en el SIGEF </t>
  </si>
  <si>
    <t>Reporte de SIGEF generado</t>
  </si>
  <si>
    <t>Transparencia institucional, fortalecida</t>
  </si>
  <si>
    <t>Reportes financieros y de compras y contrataciones, implementados</t>
  </si>
  <si>
    <t>Elaboración y publicación reportes presupuesto aprobado y ejecutado</t>
  </si>
  <si>
    <t>Portal de Transparencia de la UTEC</t>
  </si>
  <si>
    <t>OAI</t>
  </si>
  <si>
    <t>Elaboración y publicación informes o estados financieros</t>
  </si>
  <si>
    <t>Elaboración y publicación informes de nóminas de pago empleados</t>
  </si>
  <si>
    <t>DRH / OAI</t>
  </si>
  <si>
    <t>Publicación procedimientos de compras y contrataciones</t>
  </si>
  <si>
    <t xml:space="preserve">Documentar, revisar y aprobar los procesos del Departamento Administrativo y Financiero </t>
  </si>
  <si>
    <t>Estandarización de los procesos operativos, realizada</t>
  </si>
  <si>
    <t>Levantamiento de los procesos de la DAF</t>
  </si>
  <si>
    <t xml:space="preserve">Borrador procedimientos </t>
  </si>
  <si>
    <t>Documentar, revisar y validar los procesos de la DAF</t>
  </si>
  <si>
    <t>Procedimientos creados y validados</t>
  </si>
  <si>
    <t>Aprobación de los procesos operativos de la DAF</t>
  </si>
  <si>
    <t xml:space="preserve">Procedimientos aprobados </t>
  </si>
  <si>
    <t xml:space="preserve">José Mañon Mañon </t>
  </si>
  <si>
    <t>Encargado del Departamento Administrativo y Financiero</t>
  </si>
  <si>
    <t>Departamento de Comunicaciones</t>
  </si>
  <si>
    <t>Plan de mejora en la gestión del Departamento de Comunicaciones, formulado</t>
  </si>
  <si>
    <t>Porcentaje de implementación del Plan de Mejora</t>
  </si>
  <si>
    <t>%</t>
  </si>
  <si>
    <t>Estructura organizativa del DCO, implementada</t>
  </si>
  <si>
    <t>Porcentaje de implementación de la Estructura organizativa del DCO</t>
  </si>
  <si>
    <t>Solicitar personal</t>
  </si>
  <si>
    <t>Adquirir de equipos, softwares de trabajo</t>
  </si>
  <si>
    <t>Equipos y software requeridos</t>
  </si>
  <si>
    <t>Encargado del DCO</t>
  </si>
  <si>
    <t>Computadores de escritorio, Impresora Multifuncional, Mouses alámbricos, Software para oficinas</t>
  </si>
  <si>
    <t>Suministros de oficina, personal, equipos y artículos informáticos</t>
  </si>
  <si>
    <t xml:space="preserve">Empresas suplidoras de capacitación y desarrollo tanto nacional e internacional, , coach o facilitadores para charlas, confección e impresión de materiales,  material POP, etc.  refrigerios, material gastable, etc. </t>
  </si>
  <si>
    <t>Modelo Operativo de Comunicaciones, formulado</t>
  </si>
  <si>
    <t>Porcentaje de avance del Modelo Operativo del DCO</t>
  </si>
  <si>
    <t>Documentar los procesos de Comunicaciones</t>
  </si>
  <si>
    <t>Procesos de Comunicaciones documentados</t>
  </si>
  <si>
    <t>Plan de comunicación interna, definido</t>
  </si>
  <si>
    <t>Porcentaje de implementación del Plan de Comunicación Interna</t>
  </si>
  <si>
    <t>Plan de contenido de la intranet, diseñado</t>
  </si>
  <si>
    <t>Porcentaje de implementación del plan de contenido del Intranet</t>
  </si>
  <si>
    <t>Diseñar el contenido transitorio de la INTRANET</t>
  </si>
  <si>
    <t>Plan de comunicación interna 2022 y su contenido</t>
  </si>
  <si>
    <t>Boletín y Revista Institucional mensual, formulado</t>
  </si>
  <si>
    <t xml:space="preserve">Porcentaje de avance del diseño y difusión de los Boletines y Revistas </t>
  </si>
  <si>
    <t>Diseñar el boletín/revista institucional</t>
  </si>
  <si>
    <t>Borrador con el diseño del boletín/revista</t>
  </si>
  <si>
    <t>DRH/DDE</t>
  </si>
  <si>
    <t>Diagramar el boletín/revista</t>
  </si>
  <si>
    <t>Boletín/revista</t>
  </si>
  <si>
    <t>Difundir el boletín/revista</t>
  </si>
  <si>
    <t>Publicación en Intranet y redes sociales</t>
  </si>
  <si>
    <t>Plan de comunicación externa, formulado</t>
  </si>
  <si>
    <t>Porcentaje del plan de comunicación externa formulado</t>
  </si>
  <si>
    <t>Actividades con medios de comunicación, gestionadas</t>
  </si>
  <si>
    <t>Porcentaje de avance de las actividades con medios de comunicación</t>
  </si>
  <si>
    <t xml:space="preserve">Producir y coordinar spots de publicidad externa </t>
  </si>
  <si>
    <t>Publicidad</t>
  </si>
  <si>
    <t xml:space="preserve">Elaborar las notas de prensa y envío a los medios </t>
  </si>
  <si>
    <t xml:space="preserve">Crear los informes diario sobre las noticias de interés nacional </t>
  </si>
  <si>
    <t>Síntesis entregada al Director Ejecutivo</t>
  </si>
  <si>
    <t>DCO/DDE</t>
  </si>
  <si>
    <t xml:space="preserve">Elaborar de sondeo de notas de prensa institucionales publicadas </t>
  </si>
  <si>
    <t xml:space="preserve">Fotos y videos </t>
  </si>
  <si>
    <t>Producir contenido para la página Web</t>
  </si>
  <si>
    <t>Posteo de contenido en página Web</t>
  </si>
  <si>
    <t>Convocar los medios de comunicaciones</t>
  </si>
  <si>
    <t xml:space="preserve">Internet, TV y Radio </t>
  </si>
  <si>
    <t>Plan creación de contenido digital, publicado</t>
  </si>
  <si>
    <t>Porcentaje de cumplimiento del Plan creación de contenido digital</t>
  </si>
  <si>
    <t>Incrementar la visibilidad de la Institución en los Ecosistemas Digitales</t>
  </si>
  <si>
    <t>Crear Redes Sociales Institucional y la Dirección Ejecutiva</t>
  </si>
  <si>
    <t>Redes sociales @rdtitulacion /@meridotorres</t>
  </si>
  <si>
    <t>Participar en los operativos para levantar las informaciones para los contenidos</t>
  </si>
  <si>
    <t>Levantamiento de información de contenido</t>
  </si>
  <si>
    <t>Producir y coordinar la creación de contenido de la UTECT</t>
  </si>
  <si>
    <t xml:space="preserve">Creación de los contenidos en los operativos </t>
  </si>
  <si>
    <t xml:space="preserve">Postear contenido generado en operativos en redes sociales </t>
  </si>
  <si>
    <t>Publicación de contenidos en los operativos en redes sociales</t>
  </si>
  <si>
    <t>Dar seguimiento al contenido publicado a las redes sociales de la UTECT</t>
  </si>
  <si>
    <t>Respuesta a los comentarios emitidos en las publicaciones de los contenidos</t>
  </si>
  <si>
    <t>Actualizar y mejorar la página Web de la UTECT</t>
  </si>
  <si>
    <t>Página Web</t>
  </si>
  <si>
    <t xml:space="preserve">Definir estrategia para incrementar las comunidad digital </t>
  </si>
  <si>
    <t>Monitoreo del aumento de la comunidad digital</t>
  </si>
  <si>
    <t xml:space="preserve">Diseñar promoción digital </t>
  </si>
  <si>
    <t>Post promocionado</t>
  </si>
  <si>
    <t>Barga Riveron Belliard</t>
  </si>
  <si>
    <t>Encargado del Departamento de Comunicaciones</t>
  </si>
  <si>
    <t>Dirección Catastral</t>
  </si>
  <si>
    <t xml:space="preserve">Inmuebles estatales, medidos </t>
  </si>
  <si>
    <t xml:space="preserve">Número de inmuebles medidos </t>
  </si>
  <si>
    <t>UD</t>
  </si>
  <si>
    <t>Capacidad de respuesta de la Dirección Catastral en materia de la titulación de inmuebles estatales, incrementada</t>
  </si>
  <si>
    <t xml:space="preserve">Solicitar personal </t>
  </si>
  <si>
    <t>Contrato de personal acorde a estructura aprobada</t>
  </si>
  <si>
    <t>Personal profesional temporal/permanente</t>
  </si>
  <si>
    <t xml:space="preserve">Equipos entregados </t>
  </si>
  <si>
    <t xml:space="preserve">Encargado del Dpto. de Mensura </t>
  </si>
  <si>
    <t>Certificados /Formulario de Solicitud</t>
  </si>
  <si>
    <t>Director Catastral</t>
  </si>
  <si>
    <t xml:space="preserve">DRH </t>
  </si>
  <si>
    <t>Verificar los estados catastrales</t>
  </si>
  <si>
    <t>Informes de Investigaciones Catastrales y Registrales y/o Visita de Reconocimiento Catastral</t>
  </si>
  <si>
    <t xml:space="preserve">Encargada del Dpto. de Asuntos Registrales / Encargada del Dpto. de Instrumentación de Expedientes </t>
  </si>
  <si>
    <t>DLE</t>
  </si>
  <si>
    <t>Suministros de oficina, equipos y utensilios topográficos, viáticos, personal, gasolina, equipos y artículos informáticos, uniformes, equipos de protección,  alimentos y bebidas.</t>
  </si>
  <si>
    <t>Realizar levantamientos parcelarios/ constitución de condominios</t>
  </si>
  <si>
    <t>Datos digitales de los levantamientos parcelarios y/o de la constitución de condominios</t>
  </si>
  <si>
    <t xml:space="preserve">Encargada del Dpto. de Infraestructura / Encargado del Dpto. de Mensura </t>
  </si>
  <si>
    <t>Suministros de oficina, equipos y utensilios topográficos, viáticos, personal contratado, gasolina, equipos y artículos informáticos, uniformes, equipos de protección, artículos de ferretería, vehículos de transportación, necesidades de dotación de personal técnico permanente.</t>
  </si>
  <si>
    <t>Preparar y someter expedientes técnicos</t>
  </si>
  <si>
    <t>Autorizaciones, Oficios de Aprobación y planos aprobados por Dirección Regional de Mensuras Catastrales correspondientes</t>
  </si>
  <si>
    <t xml:space="preserve">Encargada del Dpto. de Instrumentación de Expedientes </t>
  </si>
  <si>
    <t>Suministros de oficina, personal contratado, gasolina, equipos y artículos informáticos, mobiliario de oficina, servicios de publicidad y publicaciones, artículos de imprenta</t>
  </si>
  <si>
    <t>Seguridad en el trabajo del equipo catastral, incrementada</t>
  </si>
  <si>
    <t xml:space="preserve">Porcentaje de actividades realizadas </t>
  </si>
  <si>
    <t>Requisición de equipos de protección personal (EPP)</t>
  </si>
  <si>
    <t>Equipos de protección personal entregados</t>
  </si>
  <si>
    <t>Equipos de protección personal</t>
  </si>
  <si>
    <t>Mantenimiento de equipos topográficos, realizado</t>
  </si>
  <si>
    <t xml:space="preserve">Elaboración de programación de mantenimiento de equipos topográficos </t>
  </si>
  <si>
    <t>Reporte de mantenimiento</t>
  </si>
  <si>
    <t xml:space="preserve">Requisición de servicios de calibración y mantenimiento de equipos </t>
  </si>
  <si>
    <t>Reporte de mantenimiento y calibración</t>
  </si>
  <si>
    <t>Encargado del Dpto. de Mensura</t>
  </si>
  <si>
    <t>Espacio físico para oficinas, almacén y archivos de la UTECT, definidos</t>
  </si>
  <si>
    <t>Distribución de los Locales 27, 11 y 9-30 en Unicentro plaza, realizados</t>
  </si>
  <si>
    <t xml:space="preserve">Levantamientos arquitectónicos </t>
  </si>
  <si>
    <t xml:space="preserve">Data levantada </t>
  </si>
  <si>
    <t xml:space="preserve">Encargada del Dpto. de Infraestructura </t>
  </si>
  <si>
    <t xml:space="preserve">Adecuación de planos </t>
  </si>
  <si>
    <t>Diseño y especificaciones realizadas</t>
  </si>
  <si>
    <t>Diseño y especificaciones</t>
  </si>
  <si>
    <t>Diseño y especificaciones técnicas aprobadas</t>
  </si>
  <si>
    <t>Realizar requerimientos acorde a diseño aprobado y especificaciones técnicas aplicables</t>
  </si>
  <si>
    <t>Requerimientos de compras y contrataciones/ Evaluación de oferentes</t>
  </si>
  <si>
    <t>Supervisión de construcción y remodelación, Obra gris:  instalación de paredes, pisos y techos; readecuaciones sanitarias, sistema eléctrico, mecánico, sistema de data, sistema contra incendio, sistema de seguridad, terminación y pintura acordes a diseño aprobado</t>
  </si>
  <si>
    <t>Contratación de oferente/ Espacio físico listo para instalación de paredes, pisos, techos, readecuaciones sanitarias, eléctricas, mecánicas, data, sistema de contra incendio y sistema de seguridad</t>
  </si>
  <si>
    <t>Supervisión de mudanza y traslado mobiliarios, equipos y archivos acorde a diseño y requerimientos</t>
  </si>
  <si>
    <t>Contratación de Oferentes/ Mobiliarios existentes y nuevos instalados acorde a diseño y requerimientos</t>
  </si>
  <si>
    <t>Distribución de los Edificios administrativos y operativos, Av. Simón Bolívar, definidos</t>
  </si>
  <si>
    <t>Aprobación de diseño y especificaciones</t>
  </si>
  <si>
    <t>Realizar requerimientos y peritaje acorde a diseño aprobado y especificaciones técnicas aplicables</t>
  </si>
  <si>
    <t xml:space="preserve">Supervisión de distribución de mobiliarios de oficina </t>
  </si>
  <si>
    <t>Distribución del Local Regional Sur en Azua, realizado</t>
  </si>
  <si>
    <t>Documentar, revisar y aprobar los procesos operativos de la Dirección Catastral, realizados</t>
  </si>
  <si>
    <t>Estandarización de los procesos operativos, realizados</t>
  </si>
  <si>
    <t>Levantamiento de los procesos existentes de la Dirección Catastral</t>
  </si>
  <si>
    <t>Documentar, revisar y validar los procesos operativos de la Dirección Catastral</t>
  </si>
  <si>
    <t>Aprobación de los procesos operativos de la Dirección Catastral</t>
  </si>
  <si>
    <t>Luís Ernesto Beltre Montero</t>
  </si>
  <si>
    <t xml:space="preserve">Director Catastral </t>
  </si>
  <si>
    <t xml:space="preserve">Dirección de Asuntos Comunitarios </t>
  </si>
  <si>
    <t xml:space="preserve">Inmuebles estatales, censados </t>
  </si>
  <si>
    <t xml:space="preserve">Cantidad de inmuebles estatales censados </t>
  </si>
  <si>
    <t>Capacidad de respuesta de la Dirección de Asuntos Comunitarios, incrementada</t>
  </si>
  <si>
    <t>DAC</t>
  </si>
  <si>
    <t xml:space="preserve">Encargada del DRH </t>
  </si>
  <si>
    <t>Requerir los equipos necesarios para realizar el trabajo</t>
  </si>
  <si>
    <t xml:space="preserve">Equipos rentado entregado/Oficio de Solicitud </t>
  </si>
  <si>
    <t>Directora de Asuntos Comunitarios</t>
  </si>
  <si>
    <t xml:space="preserve">Solicitar capacitaciones </t>
  </si>
  <si>
    <t xml:space="preserve">Realizar lanzamientos de proyectos </t>
  </si>
  <si>
    <t>Material de comunicación, fotos, videos y notas de prensa de actos de entrega</t>
  </si>
  <si>
    <t xml:space="preserve">Directora de Asuntos Comunitarios/ Coordinador de Asuntos Comunitarios </t>
  </si>
  <si>
    <t>Suministros de oficina, personal, gasolina, equipos y artículos informáticos, mobiliario de oficina, servicios de publicidad y publicaciones del evento, viáticos.  Equipos para bioseguridad: mascarillas, guantes, caretas, alcohol al 70%.</t>
  </si>
  <si>
    <t xml:space="preserve">Realizar censos sociales </t>
  </si>
  <si>
    <t xml:space="preserve">Informe de censos sociales realizados </t>
  </si>
  <si>
    <t xml:space="preserve">Generar plantillas digitales con datos de proyectos y beneficiarios </t>
  </si>
  <si>
    <t>Matriz de beneficiarios completadas</t>
  </si>
  <si>
    <t xml:space="preserve">Suministros de oficina, personal, equipos y artículos informáticos, mobiliario de oficina. </t>
  </si>
  <si>
    <t>Realizar actos de entrega de Certificados de Títulos</t>
  </si>
  <si>
    <t xml:space="preserve">Suministros de oficina, personal, gasolina, equipos y artículos informáticos, mobiliario de oficina, servicios de publicidad y publicaciones del evento, viáticos. </t>
  </si>
  <si>
    <t>Documentar, revisar y aprobar los procesos operativos de la Dirección de Asuntos Comunitarios, realizados</t>
  </si>
  <si>
    <t xml:space="preserve">Porcentaje actividades realizadas </t>
  </si>
  <si>
    <t>Levantamiento de los procesos existentes de la Dirección de Asuntos Comunitarios</t>
  </si>
  <si>
    <t xml:space="preserve">Directora de Asuntos Comunitarios </t>
  </si>
  <si>
    <t>Personal profesional temporal/permanente. Suministros de oficina.</t>
  </si>
  <si>
    <t>Documentar, revisar y validar los procesos operativos de la Dirección de Asuntos Comunitarios</t>
  </si>
  <si>
    <t>Parado</t>
  </si>
  <si>
    <t>Aprobación de los procesos operativos de la Dirección de Asuntos Comunitarios</t>
  </si>
  <si>
    <t xml:space="preserve">Optimización de levantamientos de datos en los censos sociales, formulado </t>
  </si>
  <si>
    <t>Documentar, automatizar y validar los datos levantados en los censos sociales, realizado</t>
  </si>
  <si>
    <t>Propuesta para la adquisición o desarrollo de aplicación para automatizar el levantamiento de datos en los censos sociales</t>
  </si>
  <si>
    <t xml:space="preserve">Propuesta aprobada </t>
  </si>
  <si>
    <t xml:space="preserve">Encargado de Tecnología y Comunicaciones </t>
  </si>
  <si>
    <t xml:space="preserve">Requisición de tabletas </t>
  </si>
  <si>
    <t>Tabletas recibidas</t>
  </si>
  <si>
    <t>D/O Teófilo Antonio Risk Hart</t>
  </si>
  <si>
    <t xml:space="preserve">Coordinador de Asuntos Comunitarios </t>
  </si>
  <si>
    <t>Dirección Legal de TTE</t>
  </si>
  <si>
    <t xml:space="preserve">Certificados de Títulos de Inmuebles estatales, obtenidos </t>
  </si>
  <si>
    <t>Número de certificados de títulos obtenidos</t>
  </si>
  <si>
    <t>No.</t>
  </si>
  <si>
    <t>Capacidad de respuesta de la Dirección Legal de TTE, incrementada</t>
  </si>
  <si>
    <t>Oficio de Solicitud / Equipos recibidos</t>
  </si>
  <si>
    <t>Directora Legal de TTE</t>
  </si>
  <si>
    <t>Formulario de Solicitud / Certificados de participación</t>
  </si>
  <si>
    <t>Verificar derechos registrales</t>
  </si>
  <si>
    <t>Certificaciones de Estado Jurídico</t>
  </si>
  <si>
    <t>Computadores de escritorio y laptops</t>
  </si>
  <si>
    <t>Generar actos de transferencias de inmuebles</t>
  </si>
  <si>
    <t>Contratos de venta y/o actos de donación generados</t>
  </si>
  <si>
    <t>Suministros de oficina, viáticos, personal, gasolina, equipos y artículos informáticos, uniformes, equipos de protección.</t>
  </si>
  <si>
    <t>Realizar operativos de firmas de actos de transferencias de inmuebles</t>
  </si>
  <si>
    <t>Contratos de venta y/o actos de donación firmados por los beneficiarios</t>
  </si>
  <si>
    <t>Depositar expedientes judiciales y/o registrales</t>
  </si>
  <si>
    <t>Sentencias aprobatorias emitidas por el Tribunal de Jurisdicción Original y Certificados de Títulos a favor de las instituciones y/o beneficiarios</t>
  </si>
  <si>
    <t xml:space="preserve">Encargada del Dpto. de Asuntos Registrales / Encargado del Dpto. De Asuntos Judiciales </t>
  </si>
  <si>
    <t>Suministros de oficina, personal, gasolina, equipos y artículos informáticos, servicios legales, servicios de publicidad y publicaciones.</t>
  </si>
  <si>
    <t>Retirar y revisar los certificados de títulos emitidos por Registro de Títulos a favor de beneficiarios</t>
  </si>
  <si>
    <t xml:space="preserve">Certificados de Títulos retirados y revisados. </t>
  </si>
  <si>
    <t>Suministros de oficina, personal, gasolina, equipos y artículos informáticos.</t>
  </si>
  <si>
    <t>Realizar entrega de títulos a beneficiarios</t>
  </si>
  <si>
    <t xml:space="preserve">Acuse de recibo de los CT firmados por los beneficiarios </t>
  </si>
  <si>
    <t>Realizar procesos post-acto de entrega</t>
  </si>
  <si>
    <t xml:space="preserve">Contratos de venta y/o actos de donación firmados por los beneficiarios/ Acuse de recibo de los CT firmados por los beneficiarios </t>
  </si>
  <si>
    <t>Documentar, controlar, validar y monitorear la distribución del trabajo, implementado</t>
  </si>
  <si>
    <t>Porcentaje de Actividades Realizadas</t>
  </si>
  <si>
    <t xml:space="preserve">Monitoreo de asignaciones </t>
  </si>
  <si>
    <t>Adquisición o desarrollo de aplicación web para asignar, coordinar y dar seguimiento a las asignaciones y tareas.</t>
  </si>
  <si>
    <t xml:space="preserve">Dar seguimiento al Microsoft Planner </t>
  </si>
  <si>
    <t>Reporte Microsoft Planner</t>
  </si>
  <si>
    <t>Documentar, revisar y aprobar los procesos operativos de la Dirección Legal de TTE, realizado</t>
  </si>
  <si>
    <t xml:space="preserve">Porcentaje de Actividades realizadas </t>
  </si>
  <si>
    <t>Levantamiento de los procesos existentes de la Dirección Legal de TTE</t>
  </si>
  <si>
    <t>Documentar, revisar y validar los procesos operativos de la Dirección Legal de TTE</t>
  </si>
  <si>
    <t>Aprobación de los procesos operativos de la Dirección Legal de TTE</t>
  </si>
  <si>
    <t>Acuerdos de cooperación con instituciones que aporten con el PNT, firmados</t>
  </si>
  <si>
    <t xml:space="preserve">Porcentaje de acuerdos firmados </t>
  </si>
  <si>
    <t>Establecer y dar seguimientos a los acuerdos de cooperación, realizados</t>
  </si>
  <si>
    <t xml:space="preserve">Acuerdo de colaboración entre el Poder Judicial y el Ministerio de Presidencia </t>
  </si>
  <si>
    <t xml:space="preserve">Acuerdos firmados/Correos electrónicos </t>
  </si>
  <si>
    <t>Convenio de colaboración interinstitucional entre el gabinete de políticas sociales de presidencia y la CPTTE</t>
  </si>
  <si>
    <t>Acuerdo interinstitucional entre INDOCAFE y la CPTTE</t>
  </si>
  <si>
    <t>Acuerdo de colaboración entre la Policía Nacional y la CPTTE</t>
  </si>
  <si>
    <t>Convenio de cooperación interinstitucional entre la UASD y la CPTTE</t>
  </si>
  <si>
    <t>Acuerdo de colaboración para identificación de bienes inmuebles entre el ayuntamiento del distrito nacional y la CPTTE</t>
  </si>
  <si>
    <t>Suleyka Frias Jimenez</t>
  </si>
  <si>
    <t xml:space="preserve">División Regional Norte, Sur y Este
</t>
  </si>
  <si>
    <t>Creacción de la gestión de la División Regional Norte, Sur y Este de la Unidad Ejecutora de Titulación de Terrenos del Estado, formulado</t>
  </si>
  <si>
    <t>Identificación, formulación e implementación de estrategias para regularizar de terrenos del Estado, realizado</t>
  </si>
  <si>
    <t>Porcentaje de implementación de las actividades</t>
  </si>
  <si>
    <t>Formular estrategias para guiar el accionar de las regionales</t>
  </si>
  <si>
    <t>Estrategia creada e implementada</t>
  </si>
  <si>
    <t>Subdirectores Regionales</t>
  </si>
  <si>
    <t>Todas las áreas</t>
  </si>
  <si>
    <t>Identificar los terrenos del Estado para impulsar los posibles proyectos en la región Norte, Sur y Este</t>
  </si>
  <si>
    <t>Programa de Titulación creado</t>
  </si>
  <si>
    <t>DCA/DLE</t>
  </si>
  <si>
    <t>Dar seguimiento y apoyar a la implementación de campañas para la divulgación a la población</t>
  </si>
  <si>
    <t xml:space="preserve"> Campañas de divulgación realizada</t>
  </si>
  <si>
    <t>DCO/DAC</t>
  </si>
  <si>
    <t>Crear estrategias para fortalecer el enlace con los representantes comunitarios y beneficiarios de las regiones</t>
  </si>
  <si>
    <t>Estrategia de comunicación</t>
  </si>
  <si>
    <t>Apoyar y contribuir con el desarrollo de los lanzamientos, levantamientos parcelarios, censos sociales, operativos de firmas de actos de trasnferencias y entrega de los certificados de títulos de los proyectos de titulación.</t>
  </si>
  <si>
    <t>Programa de Titulación desarrollado</t>
  </si>
  <si>
    <t>DCA/DAC/DLE</t>
  </si>
  <si>
    <t>Estructura organizativa de la División Regional Norte, Sur y Este, implementada</t>
  </si>
  <si>
    <t>Porcentaje de implementación de la Estructura organizativa</t>
  </si>
  <si>
    <t>Modelo Operativo de la División Regional Norte, Sur y Este, formulado</t>
  </si>
  <si>
    <t>Porcentaje de avance del Modelo Operativo</t>
  </si>
  <si>
    <t>Levantamiento de los procesos</t>
  </si>
  <si>
    <t>DPE</t>
  </si>
  <si>
    <t>Documentar, revisar y validar los procesos operativos</t>
  </si>
  <si>
    <t xml:space="preserve">Aprobación de los procesos </t>
  </si>
  <si>
    <t>Duarte Méndez Peña/Rubén Antonio Céspedes Rodríguez/Santiago Rafael Caba Abreu</t>
  </si>
  <si>
    <t>Subdirector Región Sur/ Subdirector Región Este/ Subdirector Región Norte</t>
  </si>
  <si>
    <t>Departamento de Planificación y Desarrollo</t>
  </si>
  <si>
    <t>EE PEI</t>
  </si>
  <si>
    <t>OE PEI</t>
  </si>
  <si>
    <t>E PEI</t>
  </si>
  <si>
    <t>PE PEI</t>
  </si>
  <si>
    <t>EE</t>
  </si>
  <si>
    <t>OE</t>
  </si>
  <si>
    <t>E</t>
  </si>
  <si>
    <t>PE</t>
  </si>
  <si>
    <t>Plan de mejora en la gestión de la planificación institucional de la Unidad Ejecutora de Titulación de Terrenos del Estado, formulado</t>
  </si>
  <si>
    <t>Estructura organizativa de la UTECT, implementada</t>
  </si>
  <si>
    <t>Porcentaje de implementación de la Estructura organizativa de la UTECT</t>
  </si>
  <si>
    <t xml:space="preserve">Diseñar el mapa de procesos en función de los requerimientos organizacionales </t>
  </si>
  <si>
    <t>Mapa de procesos aprobado</t>
  </si>
  <si>
    <t>Encargada del DPD</t>
  </si>
  <si>
    <t>Elaborar el manual de organización y función (MOF)</t>
  </si>
  <si>
    <t>Manual de organización y función (MOF) aprobado</t>
  </si>
  <si>
    <t>Director Ejecutivo de la UTECT/ Encargada del DPD</t>
  </si>
  <si>
    <t>Estructura organizativa de Planificación, implementada</t>
  </si>
  <si>
    <t>Porcentaje de implementación de la Estructura organizativa de Planificación</t>
  </si>
  <si>
    <t>Modelo Operativo de Planificación y Desarrollo, diseñado</t>
  </si>
  <si>
    <t>Porcentaje de avance del Modelo Operativo de DPD</t>
  </si>
  <si>
    <t>Documentar los procesos de planificación</t>
  </si>
  <si>
    <t>Procesos de planificación documentados</t>
  </si>
  <si>
    <t>Elaborar el Plan Estratégico Institucional</t>
  </si>
  <si>
    <t>Plan Estratégico Institucional elaborado</t>
  </si>
  <si>
    <t>Formulación Presupuestaria, física y POA, realizada</t>
  </si>
  <si>
    <t>Elaboración y formulación del POA institucional</t>
  </si>
  <si>
    <t>Proyectar recursos incluidos en POA y PACC.</t>
  </si>
  <si>
    <t xml:space="preserve">Registrar ejecución física en el SIGEF </t>
  </si>
  <si>
    <t>Plan de mejora continua de la gestión y organización de las operaciones, formulado</t>
  </si>
  <si>
    <t>Porcentaje de avance</t>
  </si>
  <si>
    <t>Autodiagnóstico y Plan de Acción del Marco Común de Evaluación (CAF por sus siglas en inglés), iniciado</t>
  </si>
  <si>
    <t>Porcentaje de avance del informe de autodiagnóstico</t>
  </si>
  <si>
    <t>Determinar y programar sesiones de trabajo y de coordinación del autodiagnóstico</t>
  </si>
  <si>
    <t>Cronograma de trabajo realizado</t>
  </si>
  <si>
    <t>Realizar el ejercicio de autodiagnóstico</t>
  </si>
  <si>
    <t>Minuta de reuniones realizadas</t>
  </si>
  <si>
    <t>Elaborar el informe autodiagnóstico CAF</t>
  </si>
  <si>
    <t>Informe diagnóstico elaborado</t>
  </si>
  <si>
    <t>Formular el Plan de Acción</t>
  </si>
  <si>
    <t>Plan de Acción formulado</t>
  </si>
  <si>
    <t>Modelo de gestión de la Cooperación Internacional, definido</t>
  </si>
  <si>
    <t>Porcentaje de avance del Modelo de gestión de la Cooperación Internacional</t>
  </si>
  <si>
    <t>Identificar los Organismos Internacionales en materia de Titulación para la Cooperación</t>
  </si>
  <si>
    <t xml:space="preserve">Organismos Internacionales en materia de Titulación identificados </t>
  </si>
  <si>
    <t>Elaborar y consensuar la política de cooperación internacional</t>
  </si>
  <si>
    <t>Política de gestión de la Cooperación Internacional realizada</t>
  </si>
  <si>
    <t>Plan de mejora en la gestión de la calidad y optimización de procesos, definido</t>
  </si>
  <si>
    <t xml:space="preserve">Porcentaje de avance del Plan de mejora de la gestión de la calidad </t>
  </si>
  <si>
    <t>Sistema de gestión de calidad basado en la norma ISO 9001:2015, definido</t>
  </si>
  <si>
    <t>Definir el Sistema de Gestión de Calidad</t>
  </si>
  <si>
    <t>Plan de trabajo para la implementación del Sistema de Gestión de Calidad realizado</t>
  </si>
  <si>
    <t>Creación de la Política de Calidad del Sistema de Gestión de Calidad</t>
  </si>
  <si>
    <t>Política de Calidad del Sistema de Gestión de Calidad creada</t>
  </si>
  <si>
    <t>Elaborar los procesos de las áreas misionales</t>
  </si>
  <si>
    <t>Procesos de las áreas misionales implementados</t>
  </si>
  <si>
    <t>Áreas Misionales</t>
  </si>
  <si>
    <t>Iniciar los procesos de las áreas de soporte</t>
  </si>
  <si>
    <t>Procesos de las áreas de soporte elaborados</t>
  </si>
  <si>
    <t>Áreas de Soporte</t>
  </si>
  <si>
    <t>Juana Aurelia Herrera Cuello</t>
  </si>
  <si>
    <t>Encargada del Departamento de Planificación y Desarrollo</t>
  </si>
  <si>
    <t>OFICINA DE ACCESO A LA INFORMACIÓN</t>
  </si>
  <si>
    <t>Oficina de Acceso a la Información, creada</t>
  </si>
  <si>
    <t>Porcentaje avance OAI fortalecida</t>
  </si>
  <si>
    <t>Gestión del indicador del Sistema de Metas Presidenciales sobre la Ley Núm. 200-04., desarrollada</t>
  </si>
  <si>
    <t>Porcentaje cumplimiento de las metas presidenciales sobre la Ley Núm. 200-04</t>
  </si>
  <si>
    <t>RAI</t>
  </si>
  <si>
    <t>Creación de portal de transparencia de la UTECT</t>
  </si>
  <si>
    <t xml:space="preserve">Portal de transparencia UTECT habilitado </t>
  </si>
  <si>
    <t>Web Master</t>
  </si>
  <si>
    <t xml:space="preserve">Asistir y tramitar las solicitudes de información de la ciudadanía de acuerdo a la Ley 200-04. </t>
  </si>
  <si>
    <t xml:space="preserve">Formulario de solicitud </t>
  </si>
  <si>
    <t>Administrar el Portal de Transparencia Institucional.</t>
  </si>
  <si>
    <t xml:space="preserve">Reporte transparencia </t>
  </si>
  <si>
    <t>Definición metodología de trabajo y monitoreo de informaciones (Frecuencia, formato, documentos y resultados esperados)</t>
  </si>
  <si>
    <t>Reporte de resultados</t>
  </si>
  <si>
    <t>Integración de la UTECT al Sistema de Atención Ciudadana 3-1-1</t>
  </si>
  <si>
    <t>Nueva solicitud (Alerta al correo electrónico)</t>
  </si>
  <si>
    <t xml:space="preserve">Integración de la UTECT al SAIP </t>
  </si>
  <si>
    <t>Dar seguimiento a la creación del Comité de Ética</t>
  </si>
  <si>
    <t>Convocatoria para la conformación del comité por parte de la DIGEG</t>
  </si>
  <si>
    <t>Documentar, revisar y aprobar los procesos de la OAI, realizados</t>
  </si>
  <si>
    <t>Estandarización de los procesos, realizados</t>
  </si>
  <si>
    <t>Levantamiento de los procesos requeridos</t>
  </si>
  <si>
    <t>Borrador de procedimientos de OAI</t>
  </si>
  <si>
    <t>Documentar, revisar y validar los procesos de la OAI</t>
  </si>
  <si>
    <t>Aprobación de los procesos creados</t>
  </si>
  <si>
    <t>Luz Estefany Valdez</t>
  </si>
  <si>
    <t>Responsable de Acceso a la Información</t>
  </si>
  <si>
    <t>Departamento de Políticas y Estrategias de TTE</t>
  </si>
  <si>
    <t>Plan de mejora en la gestión de Políticas y Estrategias de Titulación, formulado</t>
  </si>
  <si>
    <t>Formulación, diseño e implementación de las políticas y estrategias para la titulación de terrenos del Estado, realizado</t>
  </si>
  <si>
    <t>Diseñar, formular o apoyar la formulación de políticas y estrategia para guiar al accionar de la institución en la responsabilidad de los procesos de titulación</t>
  </si>
  <si>
    <t xml:space="preserve">Implementación de políticas y estrategias </t>
  </si>
  <si>
    <t>Encargado (a) de Políticas y Estrategias de Titulación de Terrenos del Estado</t>
  </si>
  <si>
    <t>Diseñar y apoyar la implementación de campañas para divulgar a la población la importancia de actualizar el registro del derecho de propiedad</t>
  </si>
  <si>
    <t xml:space="preserve"> Campañas de divulgación</t>
  </si>
  <si>
    <t>DCO/DPD</t>
  </si>
  <si>
    <t>Formular propuestas de modificación a la normativa para facilitar los procedimientos de titulación</t>
  </si>
  <si>
    <t>Normas modificadas</t>
  </si>
  <si>
    <t>Estructura organizativa de Políticas y Estrategias, implementada</t>
  </si>
  <si>
    <t>Modelo Operativo de Políticas y Estrategias, formulado</t>
  </si>
  <si>
    <t>Levantamiento de los procesos de Políticas y Estrategias</t>
  </si>
  <si>
    <t>Documentar, revisar y validar los procesos operativos de Políticas y Estrategias</t>
  </si>
  <si>
    <t>Aprobación de los procesos operativos de Políticas y Estrategias</t>
  </si>
  <si>
    <t>Mejora continua de la gestión y organización de las operaciones, formulado</t>
  </si>
  <si>
    <t xml:space="preserve">Porcentaje de implementación de la Mejora continua de la gestión y organización de las operaciones </t>
  </si>
  <si>
    <t>Modelo de gestión de la Cooperación Internacional para la titulación de inmueble, definido</t>
  </si>
  <si>
    <t>Determinar y programar sesiones de trabajo para dar apoyo a los proceso técnicos de cooperación internacional  para la titulación masiva del inmueble</t>
  </si>
  <si>
    <t xml:space="preserve">Elaborar el informe </t>
  </si>
  <si>
    <t>Informe de sesiones de trabajo</t>
  </si>
  <si>
    <t>Plan de acción</t>
  </si>
  <si>
    <t>Belgia Soler</t>
  </si>
  <si>
    <t>Encargada de Políticas y Estrategias de Titulación de Terrenos del Estado</t>
  </si>
  <si>
    <t xml:space="preserve">Departamento de Recursos Humanos </t>
  </si>
  <si>
    <t>Capacidad de respuesta del departamento de recursos humanos, incrementada</t>
  </si>
  <si>
    <t>Gestión de los recursos para el desarrollo del Departamento de Recursos Humanos, implementado</t>
  </si>
  <si>
    <t>Personal contratado</t>
  </si>
  <si>
    <t>Primer trimestre</t>
  </si>
  <si>
    <t xml:space="preserve">Requerir equipos y softwares para realizar el trabajo </t>
  </si>
  <si>
    <t xml:space="preserve">Oficio de Solicitud / Equipos recibidos </t>
  </si>
  <si>
    <t>Compras de equipos</t>
  </si>
  <si>
    <t xml:space="preserve">Implementar sistema SAPS </t>
  </si>
  <si>
    <t>Sistema implementado</t>
  </si>
  <si>
    <t>Implementar sistema RECLASOFT</t>
  </si>
  <si>
    <t xml:space="preserve">Elaborar y solicitar aprobación del Manual de Cargos </t>
  </si>
  <si>
    <t>Manual aprobado</t>
  </si>
  <si>
    <t xml:space="preserve">Reclutamiento y selección de colaboradores para complementar la estructura </t>
  </si>
  <si>
    <t xml:space="preserve">CV recibidos/contratos firmados </t>
  </si>
  <si>
    <t xml:space="preserve">Gestionar la transferencia de los empleados del MINPRE a la UTECT </t>
  </si>
  <si>
    <t xml:space="preserve">Expedientes del personal /contratos firmados </t>
  </si>
  <si>
    <t xml:space="preserve">Solicitar e implementar la escala salarial </t>
  </si>
  <si>
    <t>Escala salarial aprobada</t>
  </si>
  <si>
    <t xml:space="preserve">Gestionar y elaborar los acuerdos de desempeño para iniciar evaluaciones de desempeño del personal </t>
  </si>
  <si>
    <t>Acuerdos elaborados</t>
  </si>
  <si>
    <t xml:space="preserve">Reasignación y reubicación del personal requerido </t>
  </si>
  <si>
    <t>Personas reubicadas</t>
  </si>
  <si>
    <t xml:space="preserve">Desarrollo de la Estructura Organizativa de la UTECT, implementado </t>
  </si>
  <si>
    <t xml:space="preserve">Identificación del personal, implementado </t>
  </si>
  <si>
    <t>Gestionar la carnetización del personal de la UTECT</t>
  </si>
  <si>
    <t>Carnets de identificación entregados</t>
  </si>
  <si>
    <t>DAF/DCO</t>
  </si>
  <si>
    <t>Gestionar los uniformes del personal de la UTECT</t>
  </si>
  <si>
    <t xml:space="preserve">Uniformes entregados al personal /Solicitud de oficio </t>
  </si>
  <si>
    <t>Bienestar y empoderación de las personas, incrementada</t>
  </si>
  <si>
    <t xml:space="preserve">Elaborar planes para empoderar a las personas </t>
  </si>
  <si>
    <t>Fotos y videos</t>
  </si>
  <si>
    <t>Celebración del día del amor y la amistad</t>
  </si>
  <si>
    <t>Día de la mujer</t>
  </si>
  <si>
    <t>Día de la secretaria</t>
  </si>
  <si>
    <t>Día de las madres</t>
  </si>
  <si>
    <t>Día del padre</t>
  </si>
  <si>
    <t>Aniversario institucional</t>
  </si>
  <si>
    <t>Mes de la familia</t>
  </si>
  <si>
    <t>Bienvenida a la navidad</t>
  </si>
  <si>
    <t>Encuentro de integración con todo el personal</t>
  </si>
  <si>
    <t xml:space="preserve">Gestionar, desarrollar y monitorear SISMAP, implementado </t>
  </si>
  <si>
    <t>Solicitar la visibilidad en el Ranking del SISMAP</t>
  </si>
  <si>
    <t>Comunicación</t>
  </si>
  <si>
    <t>Analista RRHH</t>
  </si>
  <si>
    <t>Elaborar y gestionar la entrega de los documentos requeridos del SISMAP</t>
  </si>
  <si>
    <t>Documentos entregados</t>
  </si>
  <si>
    <t xml:space="preserve">Monitoreo de Indicadores y Subindicadores </t>
  </si>
  <si>
    <t xml:space="preserve">Cumplimiento del SISMAP </t>
  </si>
  <si>
    <t>Compras y contrataciones para el desarrollo organizacional de la UTECT, realizado</t>
  </si>
  <si>
    <t>Contratación de planes y asesorías, desarrollada</t>
  </si>
  <si>
    <t xml:space="preserve">Gestionar e implementar plan complementario SENASA </t>
  </si>
  <si>
    <t xml:space="preserve">Contratación de servicios técnico profesional </t>
  </si>
  <si>
    <t>Contratación de servicios de telefonía e internet (CLARO DOMINICANA)</t>
  </si>
  <si>
    <t xml:space="preserve">Almuerzo institucional </t>
  </si>
  <si>
    <t>Contratación de Servicios de catering, alimentos y bebidas para el personal.</t>
  </si>
  <si>
    <t>Compra de equipos tecnológicos para el personal de la UTECT, realizada</t>
  </si>
  <si>
    <t xml:space="preserve">Requerir las flotas telefónica para el personal </t>
  </si>
  <si>
    <t>Oficio de solicitud/ Flotas entregadas</t>
  </si>
  <si>
    <t>Acuerdos con instituciones que aporten al desarrollo organizacional de la UTECT, formulados</t>
  </si>
  <si>
    <t xml:space="preserve">Desarrollo de convenios, formulado </t>
  </si>
  <si>
    <t xml:space="preserve">Programa empleado feliz </t>
  </si>
  <si>
    <t xml:space="preserve">Acuerdos formulados </t>
  </si>
  <si>
    <t xml:space="preserve">Cooperativa COPAN </t>
  </si>
  <si>
    <t xml:space="preserve">Desarrollar y gestionar las capacidades de las personas, diseñado </t>
  </si>
  <si>
    <t>Plan de capacitación, gestionado</t>
  </si>
  <si>
    <t xml:space="preserve">Elaborar plan de capacitación </t>
  </si>
  <si>
    <t xml:space="preserve">Plan de capacitación elaborado </t>
  </si>
  <si>
    <t>Aprobación del plan de capacitación</t>
  </si>
  <si>
    <t xml:space="preserve">Plan de capacitación aprobado </t>
  </si>
  <si>
    <t xml:space="preserve">Sistema de Evaluación de Desempeño, formulado </t>
  </si>
  <si>
    <t>Documentar, automatizar y validar los procesos de evaluación de desempeño, formulado</t>
  </si>
  <si>
    <t>Adquisición de software para la sistematización de la evaluación de desempeño</t>
  </si>
  <si>
    <t xml:space="preserve">Oficio de solicitud/ Comunicación/ Servidor recibido </t>
  </si>
  <si>
    <t>Revisión y actualización del modelo de competencias acorde al nuevo Diccionario General de Competencias y Comportamientos para la Administración Pública presentado por el MAP</t>
  </si>
  <si>
    <t xml:space="preserve">Diccionario de Competencias actualizado </t>
  </si>
  <si>
    <t>Documentar, revisar y aprobar los procesos de Recursos Humanos, realizado</t>
  </si>
  <si>
    <t>Estandarización de los procesos, realizado</t>
  </si>
  <si>
    <t xml:space="preserve">Levantamiento de los procesos existentes de DRH </t>
  </si>
  <si>
    <t>Borrador de procedimientos de DRH</t>
  </si>
  <si>
    <t xml:space="preserve">Documentar, revisar y validar los procesos de DRH </t>
  </si>
  <si>
    <t>Aprobación de los procesos de DRH</t>
  </si>
  <si>
    <t xml:space="preserve">Mary Dely Bonilla </t>
  </si>
  <si>
    <t>Encargada de Recursos Humanos</t>
  </si>
  <si>
    <t>Departamento de Seguridad</t>
  </si>
  <si>
    <t>DSE</t>
  </si>
  <si>
    <t>Capacidad Operativa del Departamento de Seguridad, fortalecida</t>
  </si>
  <si>
    <t>Capacidad de respuesta del Departamento de Seguridad, incrementada</t>
  </si>
  <si>
    <t>Encargado del Departamento de Seguridad</t>
  </si>
  <si>
    <t>Suministros de oficina, personal, equipos de seguridad y artículos informáticos</t>
  </si>
  <si>
    <t>Documentar, revisar, validar, aprobar y difundir las políticas, procesos, procedimientos del Departamento de Seguridad, formulado</t>
  </si>
  <si>
    <t>Documentar los procesos del Departamento de Seguridad</t>
  </si>
  <si>
    <t>Procesos de Seguridad documentados</t>
  </si>
  <si>
    <t>Encargado del Departamento de Seguridad/Encargada del DPD</t>
  </si>
  <si>
    <t>Plan Institucional de Seguridad de Bienes, Servicios, Colaboradores y Usuario, formulado</t>
  </si>
  <si>
    <t>Documentar, revisar, validar, aprobar y difundir el Plan Institucional de Seguridad de Bienes, Servicios, Colaboradores y Usuario, realizado</t>
  </si>
  <si>
    <t>Documentar el plan de seguridad y emergencia en la oficina y su entorno.</t>
  </si>
  <si>
    <t>Documentar el plan de seguridad de bienes, servicios, colaboradores y usuario.</t>
  </si>
  <si>
    <t>Wilson Sosa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</si>
</sst>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quot;RD$&quot;#,##0.00_);[Red]\(&quot;RD$&quot;#,##0.00\)"/>
    <numFmt numFmtId="165" formatCode="_([$€-2]* #,##0.00_);_([$€-2]* \(#,##0.00\);_([$€-2]* &quot;-&quot;??_)"/>
    <numFmt numFmtId="166" formatCode="_-[$RD$-1C0A]* #,##0.00_-;\-[$RD$-1C0A]* #,##0.00_-;_-[$RD$-1C0A]* &quot;-&quot;??_-;_-@_-"/>
    <numFmt numFmtId="167" formatCode="[$RD$-1C0A]#,##0.00"/>
    <numFmt numFmtId="168" formatCode="_(&quot;RD$&quot;* #,##0.00_);_(&quot;RD$&quot;* \(#,##0.00\);_(&quot;RD$&quot;* &quot;-&quot;??_);_(@_)"/>
    <numFmt numFmtId="169" formatCode="&quot;RD$&quot;#,##0.00"/>
    <numFmt numFmtId="170" formatCode="_-&quot;RD$&quot;* #,##0.00_-;\-&quot;RD$&quot;* #,##0.00_-;_-&quot;RD$&quot;* &quot;-&quot;??_-;_-@_-"/>
    <numFmt numFmtId="171" formatCode="_(* #,##0_);_(* \(#,##0\);_(* &quot;-&quot;??_);_(@_)"/>
  </numFmts>
  <fonts count="79" x14ac:knownFonts="1">
    <font>
      <sz val="11"/>
      <color theme="1"/>
      <name val="Calibri"/>
      <family val="2"/>
      <scheme val="minor"/>
    </font>
    <font>
      <sz val="11"/>
      <color theme="1"/>
      <name val="Calibri"/>
      <family val="2"/>
      <scheme val="minor"/>
    </font>
    <font>
      <b/>
      <sz val="10"/>
      <name val="Calisto MT"/>
      <family val="1"/>
    </font>
    <font>
      <b/>
      <sz val="20"/>
      <name val="Calisto MT"/>
      <family val="1"/>
    </font>
    <font>
      <b/>
      <sz val="12"/>
      <color theme="1"/>
      <name val="Calisto MT"/>
      <family val="1"/>
    </font>
    <font>
      <b/>
      <sz val="12"/>
      <color theme="0"/>
      <name val="Calisto MT"/>
      <family val="1"/>
    </font>
    <font>
      <b/>
      <sz val="10"/>
      <color theme="1"/>
      <name val="Calisto MT"/>
      <family val="1"/>
    </font>
    <font>
      <b/>
      <sz val="11"/>
      <color theme="1"/>
      <name val="Calisto MT"/>
      <family val="1"/>
    </font>
    <font>
      <b/>
      <sz val="12"/>
      <name val="Calibri Light"/>
      <family val="2"/>
      <scheme val="major"/>
    </font>
    <font>
      <b/>
      <sz val="14"/>
      <color theme="0"/>
      <name val="Calibri Light"/>
      <family val="2"/>
      <scheme val="major"/>
    </font>
    <font>
      <b/>
      <sz val="11"/>
      <color theme="0"/>
      <name val="Calibri Light"/>
      <family val="2"/>
      <scheme val="major"/>
    </font>
    <font>
      <b/>
      <sz val="12"/>
      <color theme="0"/>
      <name val="Calibri Light"/>
      <family val="2"/>
      <scheme val="major"/>
    </font>
    <font>
      <b/>
      <sz val="12"/>
      <color theme="1"/>
      <name val="Calibri Light"/>
      <family val="2"/>
      <scheme val="major"/>
    </font>
    <font>
      <b/>
      <sz val="14"/>
      <name val="Calibri Light"/>
      <family val="2"/>
      <scheme val="major"/>
    </font>
    <font>
      <b/>
      <sz val="11"/>
      <name val="Calibri Light"/>
      <family val="2"/>
      <scheme val="major"/>
    </font>
    <font>
      <sz val="12"/>
      <name val="Calibri Light"/>
      <family val="2"/>
      <scheme val="major"/>
    </font>
    <font>
      <sz val="14"/>
      <name val="Calibri Light"/>
      <family val="2"/>
      <scheme val="major"/>
    </font>
    <font>
      <sz val="11"/>
      <name val="Calibri Light"/>
      <family val="2"/>
      <scheme val="major"/>
    </font>
    <font>
      <b/>
      <sz val="14"/>
      <color theme="1"/>
      <name val="Calisto MT"/>
      <family val="1"/>
    </font>
    <font>
      <sz val="9"/>
      <color indexed="81"/>
      <name val="Tahoma"/>
      <family val="2"/>
    </font>
    <font>
      <b/>
      <sz val="10"/>
      <name val="Calibri Light"/>
      <family val="2"/>
      <scheme val="major"/>
    </font>
    <font>
      <b/>
      <sz val="20"/>
      <name val="Calibri Light"/>
      <family val="2"/>
      <scheme val="major"/>
    </font>
    <font>
      <b/>
      <sz val="11"/>
      <color theme="1"/>
      <name val="Calibri Light"/>
      <family val="2"/>
      <scheme val="major"/>
    </font>
    <font>
      <b/>
      <sz val="10"/>
      <color theme="1"/>
      <name val="Calibri Light"/>
      <family val="2"/>
      <scheme val="major"/>
    </font>
    <font>
      <b/>
      <sz val="14"/>
      <color theme="1"/>
      <name val="Calibri Light"/>
      <family val="2"/>
      <scheme val="major"/>
    </font>
    <font>
      <b/>
      <i/>
      <sz val="14"/>
      <color theme="0"/>
      <name val="Calibri Light"/>
      <family val="2"/>
      <scheme val="major"/>
    </font>
    <font>
      <sz val="14"/>
      <color theme="1"/>
      <name val="Calibri Light"/>
      <family val="2"/>
      <scheme val="major"/>
    </font>
    <font>
      <sz val="14"/>
      <color rgb="FF000000"/>
      <name val="Calibri Light"/>
      <family val="2"/>
      <scheme val="major"/>
    </font>
    <font>
      <sz val="14"/>
      <color theme="0"/>
      <name val="Calibri Light"/>
      <family val="2"/>
      <scheme val="major"/>
    </font>
    <font>
      <b/>
      <sz val="14"/>
      <color rgb="FF000000"/>
      <name val="Calibri Light"/>
      <family val="2"/>
      <scheme val="major"/>
    </font>
    <font>
      <b/>
      <sz val="10"/>
      <color theme="0"/>
      <name val="Calibri Light"/>
      <family val="2"/>
      <scheme val="major"/>
    </font>
    <font>
      <b/>
      <i/>
      <sz val="14"/>
      <color theme="1"/>
      <name val="Calibri Light"/>
      <family val="2"/>
      <scheme val="major"/>
    </font>
    <font>
      <b/>
      <i/>
      <sz val="14"/>
      <name val="Calibri Light"/>
      <family val="2"/>
      <scheme val="major"/>
    </font>
    <font>
      <b/>
      <i/>
      <sz val="14"/>
      <color rgb="FF000000"/>
      <name val="Calibri Light"/>
      <family val="2"/>
      <scheme val="major"/>
    </font>
    <font>
      <b/>
      <sz val="14"/>
      <color theme="1"/>
      <name val="Calibri Light"/>
      <family val="2"/>
    </font>
    <font>
      <b/>
      <sz val="10"/>
      <color theme="0"/>
      <name val="Calisto MT"/>
      <family val="1"/>
    </font>
    <font>
      <b/>
      <sz val="10"/>
      <color rgb="FFFF0000"/>
      <name val="Calisto MT"/>
      <family val="1"/>
    </font>
    <font>
      <b/>
      <sz val="9"/>
      <color indexed="81"/>
      <name val="Tahoma"/>
      <family val="2"/>
    </font>
    <font>
      <b/>
      <sz val="14"/>
      <color theme="0"/>
      <name val="Calisto MT"/>
      <family val="1"/>
    </font>
    <font>
      <b/>
      <sz val="10"/>
      <name val="Calibri Light"/>
      <family val="2"/>
    </font>
    <font>
      <b/>
      <sz val="20"/>
      <name val="Calibri Light"/>
      <family val="2"/>
    </font>
    <font>
      <b/>
      <sz val="11"/>
      <color theme="1"/>
      <name val="Calibri Light"/>
      <family val="2"/>
    </font>
    <font>
      <b/>
      <sz val="11"/>
      <color theme="0"/>
      <name val="Calibri Light"/>
      <family val="2"/>
    </font>
    <font>
      <b/>
      <sz val="10"/>
      <color theme="1"/>
      <name val="Calibri Light"/>
      <family val="2"/>
    </font>
    <font>
      <b/>
      <sz val="10"/>
      <color theme="0"/>
      <name val="Calibri Light"/>
      <family val="2"/>
    </font>
    <font>
      <b/>
      <i/>
      <sz val="11"/>
      <color theme="0"/>
      <name val="Calibri Light"/>
      <family val="2"/>
    </font>
    <font>
      <b/>
      <sz val="11"/>
      <name val="Calibri Light"/>
      <family val="2"/>
    </font>
    <font>
      <b/>
      <i/>
      <sz val="11"/>
      <color theme="1"/>
      <name val="Calibri Light"/>
      <family val="2"/>
    </font>
    <font>
      <sz val="11"/>
      <name val="Calibri Light"/>
      <family val="2"/>
    </font>
    <font>
      <sz val="11"/>
      <color theme="1"/>
      <name val="Calibri Light"/>
      <family val="2"/>
    </font>
    <font>
      <sz val="11"/>
      <color rgb="FF000000"/>
      <name val="Calibri Light"/>
      <family val="2"/>
    </font>
    <font>
      <sz val="10"/>
      <name val="Calibri Light"/>
      <family val="2"/>
    </font>
    <font>
      <b/>
      <sz val="12"/>
      <color theme="1"/>
      <name val="Calibri Light"/>
      <family val="2"/>
    </font>
    <font>
      <b/>
      <sz val="12"/>
      <name val="Calibri Light"/>
      <family val="2"/>
    </font>
    <font>
      <b/>
      <i/>
      <sz val="12"/>
      <color theme="1"/>
      <name val="Calibri Light"/>
      <family val="2"/>
    </font>
    <font>
      <sz val="12"/>
      <name val="Calibri Light"/>
      <family val="2"/>
    </font>
    <font>
      <sz val="12"/>
      <color theme="1"/>
      <name val="Calibri Light"/>
      <family val="2"/>
    </font>
    <font>
      <sz val="12"/>
      <color rgb="FF000000"/>
      <name val="Calibri Light"/>
      <family val="2"/>
    </font>
    <font>
      <sz val="12"/>
      <color theme="0"/>
      <name val="Calibri Light"/>
      <family val="2"/>
    </font>
    <font>
      <b/>
      <sz val="12"/>
      <color theme="0"/>
      <name val="Calibri Light"/>
      <family val="2"/>
    </font>
    <font>
      <b/>
      <i/>
      <sz val="12"/>
      <color theme="0"/>
      <name val="Calibri Light"/>
      <family val="2"/>
    </font>
    <font>
      <b/>
      <sz val="14"/>
      <name val="Calibri Light"/>
      <family val="2"/>
    </font>
    <font>
      <b/>
      <sz val="14"/>
      <color theme="0"/>
      <name val="Calibri Light"/>
      <family val="2"/>
    </font>
    <font>
      <b/>
      <i/>
      <sz val="14"/>
      <color theme="0"/>
      <name val="Calibri Light"/>
      <family val="2"/>
    </font>
    <font>
      <b/>
      <i/>
      <sz val="14"/>
      <color theme="1"/>
      <name val="Calibri Light"/>
      <family val="2"/>
    </font>
    <font>
      <sz val="14"/>
      <name val="Calibri Light"/>
      <family val="2"/>
    </font>
    <font>
      <sz val="14"/>
      <color theme="1"/>
      <name val="Calibri Light"/>
      <family val="2"/>
    </font>
    <font>
      <sz val="14"/>
      <color rgb="FF000000"/>
      <name val="Calibri Light"/>
      <family val="2"/>
    </font>
    <font>
      <b/>
      <i/>
      <sz val="14"/>
      <color rgb="FF000000"/>
      <name val="Calibri Light"/>
      <family val="2"/>
    </font>
    <font>
      <sz val="14"/>
      <color theme="0"/>
      <name val="Calibri Light"/>
      <family val="2"/>
    </font>
    <font>
      <b/>
      <sz val="14"/>
      <name val="Calisto MT"/>
      <family val="1"/>
    </font>
    <font>
      <b/>
      <sz val="14"/>
      <color rgb="FFFF0000"/>
      <name val="Calisto MT"/>
      <family val="1"/>
    </font>
    <font>
      <b/>
      <i/>
      <sz val="14"/>
      <color theme="0"/>
      <name val="Calisto MT"/>
      <family val="1"/>
    </font>
    <font>
      <b/>
      <i/>
      <sz val="14"/>
      <name val="Calibri Light"/>
      <family val="2"/>
    </font>
    <font>
      <b/>
      <i/>
      <sz val="14"/>
      <color rgb="FFFF0000"/>
      <name val="Calibri Light"/>
      <family val="2"/>
    </font>
    <font>
      <sz val="14"/>
      <color rgb="FFFF0000"/>
      <name val="Calibri Light"/>
      <family val="2"/>
    </font>
    <font>
      <b/>
      <sz val="14"/>
      <color rgb="FFFF0000"/>
      <name val="Calibri Light"/>
      <family val="2"/>
    </font>
    <font>
      <b/>
      <sz val="10"/>
      <color rgb="FFFF0000"/>
      <name val="Calibri Light"/>
      <family val="2"/>
    </font>
    <font>
      <b/>
      <sz val="14"/>
      <color rgb="FF000000"/>
      <name val="Calibri Light"/>
      <family val="2"/>
    </font>
  </fonts>
  <fills count="20">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rgb="FF00206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249977111117893"/>
        <bgColor rgb="FF000000"/>
      </patternFill>
    </fill>
    <fill>
      <patternFill patternType="solid">
        <fgColor rgb="FFFFFFFF"/>
        <bgColor rgb="FF000000"/>
      </patternFill>
    </fill>
    <fill>
      <patternFill patternType="solid">
        <fgColor theme="0" tint="-4.9989318521683403E-2"/>
        <bgColor rgb="FF000000"/>
      </patternFill>
    </fill>
    <fill>
      <patternFill patternType="solid">
        <fgColor theme="0" tint="-0.14999847407452621"/>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rgb="FFFFFFFF"/>
        <bgColor indexed="64"/>
      </patternFill>
    </fill>
  </fills>
  <borders count="46">
    <border>
      <left/>
      <right/>
      <top/>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top style="hair">
        <color theme="0" tint="-4.9989318521683403E-2"/>
      </top>
      <bottom style="hair">
        <color theme="0" tint="-4.9989318521683403E-2"/>
      </bottom>
      <diagonal/>
    </border>
    <border>
      <left/>
      <right style="hair">
        <color theme="0" tint="-4.9989318521683403E-2"/>
      </right>
      <top style="hair">
        <color theme="0" tint="-4.9989318521683403E-2"/>
      </top>
      <bottom style="hair">
        <color theme="0" tint="-4.9989318521683403E-2"/>
      </bottom>
      <diagonal/>
    </border>
    <border>
      <left style="hair">
        <color theme="0" tint="-4.9989318521683403E-2"/>
      </left>
      <right/>
      <top style="hair">
        <color theme="0" tint="-4.9989318521683403E-2"/>
      </top>
      <bottom/>
      <diagonal/>
    </border>
    <border>
      <left/>
      <right/>
      <top style="hair">
        <color theme="0" tint="-4.9989318521683403E-2"/>
      </top>
      <bottom/>
      <diagonal/>
    </border>
    <border>
      <left/>
      <right style="hair">
        <color theme="0" tint="-4.9989318521683403E-2"/>
      </right>
      <top style="hair">
        <color theme="0" tint="-4.9989318521683403E-2"/>
      </top>
      <bottom/>
      <diagonal/>
    </border>
    <border>
      <left/>
      <right style="hair">
        <color theme="0" tint="-4.9989318521683403E-2"/>
      </right>
      <top/>
      <bottom/>
      <diagonal/>
    </border>
    <border>
      <left/>
      <right/>
      <top style="hair">
        <color theme="0" tint="-4.9989318521683403E-2"/>
      </top>
      <bottom style="hair">
        <color theme="0" tint="-4.9989318521683403E-2"/>
      </bottom>
      <diagonal/>
    </border>
    <border>
      <left style="hair">
        <color theme="0" tint="-4.9989318521683403E-2"/>
      </left>
      <right/>
      <top/>
      <bottom/>
      <diagonal/>
    </border>
    <border>
      <left style="hair">
        <color theme="0" tint="-4.9989318521683403E-2"/>
      </left>
      <right/>
      <top style="hair">
        <color theme="0" tint="-4.9989318521683403E-2"/>
      </top>
      <bottom style="hair">
        <color theme="0" tint="-4.9989318521683403E-2"/>
      </bottom>
      <diagonal/>
    </border>
    <border>
      <left style="hair">
        <color theme="0" tint="-0.14996795556505021"/>
      </left>
      <right/>
      <top/>
      <bottom style="hair">
        <color theme="0" tint="-0.14996795556505021"/>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4.9989318521683403E-2"/>
      </top>
      <bottom/>
      <diagonal/>
    </border>
    <border>
      <left style="hair">
        <color theme="0" tint="-4.9989318521683403E-2"/>
      </left>
      <right style="hair">
        <color theme="0" tint="-4.9989318521683403E-2"/>
      </right>
      <top style="hair">
        <color theme="0" tint="-4.9989318521683403E-2"/>
      </top>
      <bottom style="hair">
        <color theme="0" tint="-4.9989318521683403E-2"/>
      </bottom>
      <diagonal/>
    </border>
    <border>
      <left style="hair">
        <color theme="0" tint="-4.9989318521683403E-2"/>
      </left>
      <right/>
      <top/>
      <bottom style="hair">
        <color theme="0" tint="-4.9989318521683403E-2"/>
      </bottom>
      <diagonal/>
    </border>
    <border>
      <left/>
      <right/>
      <top/>
      <bottom style="hair">
        <color theme="0" tint="-4.9989318521683403E-2"/>
      </bottom>
      <diagonal/>
    </border>
    <border>
      <left/>
      <right style="hair">
        <color theme="0" tint="-4.9989318521683403E-2"/>
      </right>
      <top/>
      <bottom style="hair">
        <color theme="0" tint="-4.9989318521683403E-2"/>
      </bottom>
      <diagonal/>
    </border>
    <border>
      <left style="hair">
        <color theme="0" tint="-4.9989318521683403E-2"/>
      </left>
      <right style="hair">
        <color theme="0" tint="-4.9989318521683403E-2"/>
      </right>
      <top/>
      <bottom style="hair">
        <color theme="0" tint="-4.9989318521683403E-2"/>
      </bottom>
      <diagonal/>
    </border>
    <border>
      <left style="hair">
        <color theme="0" tint="-0.14996795556505021"/>
      </left>
      <right style="hair">
        <color theme="0" tint="-0.14996795556505021"/>
      </right>
      <top/>
      <bottom style="hair">
        <color theme="0" tint="-0.14996795556505021"/>
      </bottom>
      <diagonal/>
    </border>
    <border>
      <left style="hair">
        <color rgb="FFD9D9D9"/>
      </left>
      <right style="hair">
        <color rgb="FFD9D9D9"/>
      </right>
      <top style="hair">
        <color rgb="FFD9D9D9"/>
      </top>
      <bottom style="hair">
        <color rgb="FFD9D9D9"/>
      </bottom>
      <diagonal/>
    </border>
    <border>
      <left/>
      <right style="hair">
        <color rgb="FFD9D9D9"/>
      </right>
      <top style="hair">
        <color rgb="FFD9D9D9"/>
      </top>
      <bottom style="hair">
        <color rgb="FFD9D9D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14993743705557422"/>
      </left>
      <right style="hair">
        <color theme="0" tint="-0.14993743705557422"/>
      </right>
      <top style="hair">
        <color theme="0" tint="-0.14996795556505021"/>
      </top>
      <bottom style="hair">
        <color theme="0" tint="-0.14993743705557422"/>
      </bottom>
      <diagonal/>
    </border>
    <border>
      <left/>
      <right/>
      <top style="hair">
        <color theme="0" tint="-0.14996795556505021"/>
      </top>
      <bottom/>
      <diagonal/>
    </border>
    <border>
      <left style="hair">
        <color theme="0" tint="-0.34998626667073579"/>
      </left>
      <right/>
      <top/>
      <bottom/>
      <diagonal/>
    </border>
    <border>
      <left/>
      <right style="hair">
        <color theme="0" tint="-0.14996795556505021"/>
      </right>
      <top/>
      <bottom/>
      <diagonal/>
    </border>
    <border>
      <left style="hair">
        <color theme="0" tint="-0.14996795556505021"/>
      </left>
      <right style="hair">
        <color theme="0" tint="-0.14996795556505021"/>
      </right>
      <top style="hair">
        <color theme="0" tint="-0.1499679555650502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hair">
        <color theme="0" tint="-0.14996795556505021"/>
      </left>
      <right/>
      <top style="hair">
        <color theme="0" tint="-0.14996795556505021"/>
      </top>
      <bottom style="hair">
        <color theme="0" tint="-0.14996795556505021"/>
      </bottom>
      <diagonal/>
    </border>
    <border>
      <left style="hair">
        <color theme="0" tint="-0.14996795556505021"/>
      </left>
      <right/>
      <top/>
      <bottom/>
      <diagonal/>
    </border>
    <border>
      <left style="hair">
        <color rgb="FFD9D9D9"/>
      </left>
      <right style="hair">
        <color rgb="FFD9D9D9"/>
      </right>
      <top/>
      <bottom style="hair">
        <color rgb="FFD9D9D9"/>
      </bottom>
      <diagonal/>
    </border>
    <border>
      <left/>
      <right/>
      <top style="hair">
        <color rgb="FFD9D9D9"/>
      </top>
      <bottom/>
      <diagonal/>
    </border>
    <border>
      <left style="hair">
        <color theme="0" tint="-0.14996795556505021"/>
      </left>
      <right/>
      <top style="hair">
        <color theme="0" tint="-0.14996795556505021"/>
      </top>
      <bottom/>
      <diagonal/>
    </border>
    <border>
      <left/>
      <right style="hair">
        <color theme="0" tint="-0.34998626667073579"/>
      </right>
      <top style="hair">
        <color theme="0" tint="-0.14996795556505021"/>
      </top>
      <bottom/>
      <diagonal/>
    </border>
    <border>
      <left/>
      <right style="hair">
        <color theme="0" tint="-0.34998626667073579"/>
      </right>
      <top/>
      <bottom style="hair">
        <color theme="0" tint="-0.14996795556505021"/>
      </bottom>
      <diagonal/>
    </border>
    <border>
      <left/>
      <right style="hair">
        <color theme="0" tint="-0.34998626667073579"/>
      </right>
      <top style="hair">
        <color theme="0" tint="-0.14996795556505021"/>
      </top>
      <bottom style="hair">
        <color theme="0" tint="-0.14996795556505021"/>
      </bottom>
      <diagonal/>
    </border>
    <border>
      <left style="hair">
        <color rgb="FFA6A6A6"/>
      </left>
      <right style="hair">
        <color rgb="FFA6A6A6"/>
      </right>
      <top style="hair">
        <color rgb="FFA6A6A6"/>
      </top>
      <bottom style="hair">
        <color rgb="FFA6A6A6"/>
      </bottom>
      <diagonal/>
    </border>
    <border>
      <left style="hair">
        <color theme="0" tint="-0.34998626667073579"/>
      </left>
      <right style="hair">
        <color theme="0" tint="-0.34998626667073579"/>
      </right>
      <top style="hair">
        <color theme="0" tint="-0.34998626667073579"/>
      </top>
      <bottom/>
      <diagonal/>
    </border>
    <border>
      <left style="thin">
        <color rgb="FFD9D9D9"/>
      </left>
      <right style="thin">
        <color rgb="FFD9D9D9"/>
      </right>
      <top style="thin">
        <color rgb="FFD9D9D9"/>
      </top>
      <bottom style="thin">
        <color rgb="FFD9D9D9"/>
      </bottom>
      <diagonal/>
    </border>
    <border>
      <left/>
      <right style="hair">
        <color theme="0" tint="-0.14996795556505021"/>
      </right>
      <top/>
      <bottom style="hair">
        <color theme="0" tint="-0.1499679555650502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1" fillId="0" borderId="0"/>
    <xf numFmtId="0" fontId="1" fillId="0" borderId="0"/>
    <xf numFmtId="168" fontId="1" fillId="0" borderId="0" applyFont="0" applyFill="0" applyBorder="0" applyAlignment="0" applyProtection="0"/>
  </cellStyleXfs>
  <cellXfs count="1359">
    <xf numFmtId="0" fontId="0" fillId="0" borderId="0" xfId="0"/>
    <xf numFmtId="0" fontId="2" fillId="2" borderId="1" xfId="0" applyFont="1" applyFill="1" applyBorder="1" applyAlignment="1">
      <alignment vertical="center"/>
    </xf>
    <xf numFmtId="0" fontId="2"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pplyProtection="1">
      <alignment wrapText="1"/>
      <protection locked="0"/>
    </xf>
    <xf numFmtId="0" fontId="4" fillId="2" borderId="0" xfId="0" applyFont="1" applyFill="1" applyProtection="1">
      <protection locked="0"/>
    </xf>
    <xf numFmtId="165" fontId="5" fillId="3" borderId="2" xfId="4" applyNumberFormat="1" applyFont="1" applyFill="1" applyBorder="1" applyAlignment="1">
      <alignment horizontal="center" vertical="center"/>
    </xf>
    <xf numFmtId="165" fontId="5" fillId="3" borderId="3" xfId="4" applyNumberFormat="1" applyFont="1" applyFill="1" applyBorder="1" applyAlignment="1">
      <alignment horizontal="center" vertical="center"/>
    </xf>
    <xf numFmtId="165" fontId="5" fillId="4" borderId="4" xfId="4" applyNumberFormat="1" applyFont="1" applyFill="1" applyBorder="1" applyAlignment="1">
      <alignment horizontal="center" vertical="center"/>
    </xf>
    <xf numFmtId="165" fontId="5" fillId="4" borderId="5" xfId="4" applyNumberFormat="1" applyFont="1" applyFill="1" applyBorder="1" applyAlignment="1">
      <alignment horizontal="center" vertical="center"/>
    </xf>
    <xf numFmtId="165" fontId="5" fillId="4" borderId="6" xfId="4" applyNumberFormat="1" applyFont="1" applyFill="1" applyBorder="1" applyAlignment="1">
      <alignment horizontal="center" vertical="center"/>
    </xf>
    <xf numFmtId="0" fontId="6" fillId="2" borderId="0" xfId="0" applyFont="1" applyFill="1" applyProtection="1">
      <protection locked="0"/>
    </xf>
    <xf numFmtId="0" fontId="3" fillId="5" borderId="0" xfId="0" applyFont="1" applyFill="1" applyAlignment="1">
      <alignment horizontal="right" vertical="center" wrapText="1"/>
    </xf>
    <xf numFmtId="0" fontId="6" fillId="5" borderId="0" xfId="0" applyFont="1" applyFill="1" applyProtection="1">
      <protection locked="0"/>
    </xf>
    <xf numFmtId="0" fontId="3" fillId="5" borderId="0" xfId="0" applyFont="1" applyFill="1" applyAlignment="1">
      <alignment vertical="center"/>
    </xf>
    <xf numFmtId="0" fontId="3" fillId="5" borderId="7" xfId="0" applyFont="1" applyFill="1" applyBorder="1" applyAlignment="1">
      <alignment vertical="center" wrapText="1"/>
    </xf>
    <xf numFmtId="0" fontId="7" fillId="5" borderId="0" xfId="0" applyFont="1" applyFill="1" applyAlignment="1" applyProtection="1">
      <alignment wrapText="1"/>
      <protection locked="0"/>
    </xf>
    <xf numFmtId="165" fontId="5" fillId="6" borderId="2" xfId="4" applyNumberFormat="1" applyFont="1" applyFill="1" applyBorder="1" applyAlignment="1">
      <alignment horizontal="center" vertical="center"/>
    </xf>
    <xf numFmtId="165" fontId="5" fillId="6" borderId="3" xfId="4" applyNumberFormat="1" applyFont="1" applyFill="1" applyBorder="1" applyAlignment="1">
      <alignment horizontal="center" vertical="center"/>
    </xf>
    <xf numFmtId="165" fontId="5" fillId="3" borderId="5" xfId="4" applyNumberFormat="1" applyFont="1" applyFill="1" applyBorder="1" applyAlignment="1">
      <alignment horizontal="center" vertical="center"/>
    </xf>
    <xf numFmtId="165" fontId="5" fillId="3" borderId="6" xfId="4" applyNumberFormat="1" applyFont="1" applyFill="1" applyBorder="1" applyAlignment="1">
      <alignment horizontal="center" vertical="center"/>
    </xf>
    <xf numFmtId="165" fontId="5" fillId="3" borderId="8" xfId="4" applyNumberFormat="1" applyFont="1" applyFill="1" applyBorder="1" applyAlignment="1">
      <alignment horizontal="center" vertical="center"/>
    </xf>
    <xf numFmtId="165" fontId="5" fillId="3" borderId="3" xfId="4" applyNumberFormat="1" applyFont="1" applyFill="1" applyBorder="1" applyAlignment="1">
      <alignment horizontal="center" vertical="center"/>
    </xf>
    <xf numFmtId="165" fontId="5" fillId="4" borderId="9" xfId="4" applyNumberFormat="1" applyFont="1" applyFill="1" applyBorder="1" applyAlignment="1">
      <alignment horizontal="center" vertical="center"/>
    </xf>
    <xf numFmtId="165" fontId="5" fillId="4" borderId="0" xfId="4" applyNumberFormat="1" applyFont="1" applyFill="1" applyAlignment="1">
      <alignment horizontal="center" vertical="center"/>
    </xf>
    <xf numFmtId="165" fontId="5" fillId="4" borderId="7" xfId="4" applyNumberFormat="1" applyFont="1" applyFill="1" applyBorder="1" applyAlignment="1">
      <alignment horizontal="center" vertical="center"/>
    </xf>
    <xf numFmtId="165" fontId="5" fillId="6" borderId="10" xfId="4" applyNumberFormat="1" applyFont="1" applyFill="1" applyBorder="1" applyAlignment="1">
      <alignment horizontal="center" vertical="center" wrapText="1"/>
    </xf>
    <xf numFmtId="165" fontId="5" fillId="6" borderId="3" xfId="4" applyNumberFormat="1" applyFont="1" applyFill="1" applyBorder="1" applyAlignment="1">
      <alignment horizontal="center" vertical="center" wrapText="1"/>
    </xf>
    <xf numFmtId="0" fontId="8" fillId="2" borderId="1" xfId="0" applyFont="1" applyFill="1" applyBorder="1" applyAlignment="1">
      <alignment vertical="center"/>
    </xf>
    <xf numFmtId="165" fontId="9" fillId="6" borderId="11" xfId="4" applyNumberFormat="1" applyFont="1" applyFill="1" applyBorder="1" applyAlignment="1">
      <alignment horizontal="center" vertical="center"/>
    </xf>
    <xf numFmtId="165" fontId="9" fillId="6" borderId="12" xfId="4" applyNumberFormat="1" applyFont="1" applyFill="1" applyBorder="1" applyAlignment="1">
      <alignment horizontal="center" vertical="center"/>
    </xf>
    <xf numFmtId="165" fontId="9" fillId="6" borderId="13" xfId="4" applyNumberFormat="1" applyFont="1" applyFill="1" applyBorder="1" applyAlignment="1">
      <alignment horizontal="center" vertical="center"/>
    </xf>
    <xf numFmtId="165" fontId="9" fillId="6" borderId="14" xfId="4" applyNumberFormat="1" applyFont="1" applyFill="1" applyBorder="1" applyAlignment="1">
      <alignment horizontal="center" vertical="center"/>
    </xf>
    <xf numFmtId="165" fontId="10" fillId="6" borderId="2" xfId="4" applyNumberFormat="1" applyFont="1" applyFill="1" applyBorder="1" applyAlignment="1">
      <alignment horizontal="center" vertical="center" wrapText="1"/>
    </xf>
    <xf numFmtId="165" fontId="10" fillId="6" borderId="3" xfId="4" applyNumberFormat="1" applyFont="1" applyFill="1" applyBorder="1" applyAlignment="1">
      <alignment horizontal="center" vertical="center" wrapText="1"/>
    </xf>
    <xf numFmtId="165" fontId="11" fillId="6" borderId="15" xfId="4" applyNumberFormat="1" applyFont="1" applyFill="1" applyBorder="1" applyAlignment="1">
      <alignment horizontal="center" vertical="center" wrapText="1"/>
    </xf>
    <xf numFmtId="0" fontId="11" fillId="6" borderId="15" xfId="4" applyNumberFormat="1" applyFont="1" applyFill="1" applyBorder="1" applyAlignment="1">
      <alignment horizontal="center" vertical="center" wrapText="1"/>
    </xf>
    <xf numFmtId="0" fontId="11" fillId="3" borderId="15" xfId="4" applyNumberFormat="1" applyFont="1" applyFill="1" applyBorder="1" applyAlignment="1">
      <alignment horizontal="center" vertical="center" wrapText="1"/>
    </xf>
    <xf numFmtId="0" fontId="11" fillId="4" borderId="16" xfId="5" applyFont="1" applyFill="1" applyBorder="1" applyAlignment="1">
      <alignment horizontal="center" vertical="center"/>
    </xf>
    <xf numFmtId="165" fontId="5" fillId="4" borderId="17" xfId="4" applyNumberFormat="1" applyFont="1" applyFill="1" applyBorder="1" applyAlignment="1">
      <alignment horizontal="center" vertical="center"/>
    </xf>
    <xf numFmtId="165" fontId="5" fillId="4" borderId="18" xfId="4" applyNumberFormat="1" applyFont="1" applyFill="1" applyBorder="1" applyAlignment="1">
      <alignment horizontal="center" vertical="center"/>
    </xf>
    <xf numFmtId="165" fontId="5" fillId="4" borderId="19" xfId="4" applyNumberFormat="1" applyFont="1" applyFill="1" applyBorder="1" applyAlignment="1">
      <alignment horizontal="center" vertical="center"/>
    </xf>
    <xf numFmtId="165" fontId="11" fillId="6" borderId="16" xfId="4" applyNumberFormat="1" applyFont="1" applyFill="1" applyBorder="1" applyAlignment="1">
      <alignment horizontal="center" vertical="center" wrapText="1"/>
    </xf>
    <xf numFmtId="166" fontId="11" fillId="6" borderId="16" xfId="4" applyNumberFormat="1" applyFont="1" applyFill="1" applyBorder="1" applyAlignment="1">
      <alignment horizontal="center" vertical="center"/>
    </xf>
    <xf numFmtId="0" fontId="12" fillId="2" borderId="0" xfId="0" applyFont="1" applyFill="1" applyProtection="1">
      <protection locked="0"/>
    </xf>
    <xf numFmtId="165" fontId="11" fillId="3" borderId="1" xfId="4" applyNumberFormat="1" applyFont="1" applyFill="1" applyBorder="1" applyAlignment="1">
      <alignment horizontal="center" vertical="center" textRotation="90"/>
    </xf>
    <xf numFmtId="165" fontId="9" fillId="6" borderId="1" xfId="4" applyNumberFormat="1" applyFont="1" applyFill="1" applyBorder="1" applyAlignment="1">
      <alignment horizontal="center" vertical="center" textRotation="90"/>
    </xf>
    <xf numFmtId="165" fontId="9" fillId="6" borderId="1" xfId="4" applyNumberFormat="1" applyFont="1" applyFill="1" applyBorder="1" applyAlignment="1">
      <alignment horizontal="left" vertical="center" textRotation="90"/>
    </xf>
    <xf numFmtId="165" fontId="9" fillId="6" borderId="1" xfId="4" applyNumberFormat="1" applyFont="1" applyFill="1" applyBorder="1" applyAlignment="1">
      <alignment horizontal="center" vertical="center" wrapText="1"/>
    </xf>
    <xf numFmtId="165" fontId="9" fillId="6" borderId="1" xfId="4" applyNumberFormat="1" applyFont="1" applyFill="1" applyBorder="1" applyAlignment="1">
      <alignment horizontal="center" vertical="center"/>
    </xf>
    <xf numFmtId="165" fontId="10" fillId="6" borderId="3" xfId="4" applyNumberFormat="1" applyFont="1" applyFill="1" applyBorder="1" applyAlignment="1">
      <alignment horizontal="center" vertical="center" wrapText="1"/>
    </xf>
    <xf numFmtId="165" fontId="10" fillId="6" borderId="16" xfId="4" applyNumberFormat="1" applyFont="1" applyFill="1" applyBorder="1" applyAlignment="1">
      <alignment horizontal="center" vertical="center" wrapText="1"/>
    </xf>
    <xf numFmtId="165" fontId="11" fillId="6" borderId="20" xfId="4" applyNumberFormat="1" applyFont="1" applyFill="1" applyBorder="1" applyAlignment="1">
      <alignment horizontal="center" vertical="center" wrapText="1"/>
    </xf>
    <xf numFmtId="0" fontId="11" fillId="6" borderId="20" xfId="4" applyNumberFormat="1" applyFont="1" applyFill="1" applyBorder="1" applyAlignment="1">
      <alignment horizontal="center" vertical="center" wrapText="1"/>
    </xf>
    <xf numFmtId="0" fontId="11" fillId="3" borderId="20" xfId="4" applyNumberFormat="1" applyFont="1" applyFill="1" applyBorder="1" applyAlignment="1">
      <alignment horizontal="center" vertical="center" wrapText="1"/>
    </xf>
    <xf numFmtId="0" fontId="11" fillId="3" borderId="16" xfId="0" applyFont="1" applyFill="1" applyBorder="1" applyAlignment="1">
      <alignment horizontal="center" vertical="center"/>
    </xf>
    <xf numFmtId="165" fontId="11" fillId="3" borderId="16" xfId="4" applyNumberFormat="1" applyFont="1" applyFill="1" applyBorder="1" applyAlignment="1">
      <alignment horizontal="center" vertical="center"/>
    </xf>
    <xf numFmtId="0" fontId="12" fillId="0" borderId="0" xfId="0" applyFont="1" applyProtection="1">
      <protection locked="0"/>
    </xf>
    <xf numFmtId="0" fontId="8" fillId="7" borderId="1" xfId="0" applyFont="1" applyFill="1" applyBorder="1" applyAlignment="1" applyProtection="1">
      <alignment vertical="center"/>
      <protection locked="0"/>
    </xf>
    <xf numFmtId="0" fontId="8" fillId="7" borderId="1" xfId="0" applyFont="1" applyFill="1" applyBorder="1" applyAlignment="1" applyProtection="1">
      <alignment horizontal="center" vertical="center"/>
      <protection locked="0"/>
    </xf>
    <xf numFmtId="0" fontId="13" fillId="7" borderId="1" xfId="0" applyFont="1" applyFill="1" applyBorder="1" applyAlignment="1" applyProtection="1">
      <alignment vertical="center"/>
      <protection locked="0"/>
    </xf>
    <xf numFmtId="0" fontId="13" fillId="7"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14" fillId="7" borderId="1" xfId="0" applyFont="1" applyFill="1" applyBorder="1" applyAlignment="1" applyProtection="1">
      <alignment horizontal="center" vertical="center" wrapText="1"/>
      <protection locked="0"/>
    </xf>
    <xf numFmtId="9" fontId="8" fillId="7" borderId="21" xfId="0" applyNumberFormat="1" applyFont="1" applyFill="1" applyBorder="1" applyAlignment="1" applyProtection="1">
      <alignment horizontal="center" vertical="center" wrapText="1"/>
      <protection locked="0"/>
    </xf>
    <xf numFmtId="9" fontId="8" fillId="7" borderId="21" xfId="3" applyFont="1" applyFill="1" applyBorder="1" applyAlignment="1" applyProtection="1">
      <alignment horizontal="center" vertical="center"/>
      <protection locked="0"/>
    </xf>
    <xf numFmtId="0" fontId="8" fillId="7" borderId="21" xfId="0" applyFont="1" applyFill="1" applyBorder="1" applyAlignment="1" applyProtection="1">
      <alignment horizontal="center" vertical="center"/>
      <protection locked="0"/>
    </xf>
    <xf numFmtId="9" fontId="8" fillId="7" borderId="21" xfId="0" applyNumberFormat="1" applyFont="1" applyFill="1" applyBorder="1" applyAlignment="1" applyProtection="1">
      <alignment horizontal="center" vertical="center"/>
      <protection locked="0"/>
    </xf>
    <xf numFmtId="0" fontId="8" fillId="7" borderId="21" xfId="0" applyFont="1" applyFill="1" applyBorder="1" applyProtection="1">
      <protection locked="0"/>
    </xf>
    <xf numFmtId="0" fontId="8" fillId="7" borderId="21" xfId="0" applyFont="1" applyFill="1" applyBorder="1" applyAlignment="1" applyProtection="1">
      <alignment horizontal="center" vertical="center" wrapText="1"/>
      <protection locked="0"/>
    </xf>
    <xf numFmtId="167" fontId="8" fillId="7" borderId="21" xfId="1" applyNumberFormat="1" applyFont="1" applyFill="1" applyBorder="1" applyAlignment="1" applyProtection="1">
      <alignment horizontal="right" vertical="center"/>
      <protection locked="0"/>
    </xf>
    <xf numFmtId="0" fontId="8" fillId="0" borderId="0" xfId="0" applyFont="1" applyProtection="1">
      <protection locked="0"/>
    </xf>
    <xf numFmtId="0" fontId="8" fillId="8" borderId="0" xfId="0" applyFont="1" applyFill="1" applyProtection="1">
      <protection locked="0"/>
    </xf>
    <xf numFmtId="0" fontId="8" fillId="8" borderId="1" xfId="0" applyFont="1" applyFill="1" applyBorder="1" applyAlignment="1" applyProtection="1">
      <alignment vertical="center"/>
      <protection locked="0"/>
    </xf>
    <xf numFmtId="0" fontId="8" fillId="8" borderId="1" xfId="0" applyFont="1" applyFill="1" applyBorder="1" applyAlignment="1" applyProtection="1">
      <alignment horizontal="center" vertical="center"/>
      <protection locked="0"/>
    </xf>
    <xf numFmtId="0" fontId="13" fillId="8" borderId="1" xfId="0" applyFont="1" applyFill="1" applyBorder="1" applyAlignment="1" applyProtection="1">
      <alignment vertical="center"/>
      <protection locked="0"/>
    </xf>
    <xf numFmtId="0" fontId="13" fillId="8" borderId="1" xfId="0" applyFont="1" applyFill="1" applyBorder="1" applyAlignment="1" applyProtection="1">
      <alignment horizontal="center" vertical="center" wrapText="1"/>
      <protection locked="0"/>
    </xf>
    <xf numFmtId="0" fontId="13" fillId="8" borderId="1" xfId="0" applyFont="1" applyFill="1" applyBorder="1" applyAlignment="1" applyProtection="1">
      <alignment horizontal="center" vertical="center"/>
      <protection locked="0"/>
    </xf>
    <xf numFmtId="0" fontId="14" fillId="8" borderId="1" xfId="0" applyFont="1" applyFill="1" applyBorder="1" applyAlignment="1" applyProtection="1">
      <alignment horizontal="center" vertical="center" wrapText="1"/>
      <protection locked="0"/>
    </xf>
    <xf numFmtId="9" fontId="8" fillId="8" borderId="1" xfId="0" applyNumberFormat="1" applyFont="1" applyFill="1" applyBorder="1" applyAlignment="1" applyProtection="1">
      <alignment horizontal="center" vertical="center" wrapText="1"/>
      <protection locked="0"/>
    </xf>
    <xf numFmtId="9" fontId="8" fillId="8" borderId="1" xfId="3" applyFont="1" applyFill="1" applyBorder="1" applyAlignment="1" applyProtection="1">
      <alignment horizontal="center" vertical="center"/>
      <protection locked="0"/>
    </xf>
    <xf numFmtId="9" fontId="8" fillId="8" borderId="1" xfId="0" applyNumberFormat="1" applyFont="1" applyFill="1" applyBorder="1" applyAlignment="1" applyProtection="1">
      <alignment horizontal="center" vertical="center"/>
      <protection locked="0"/>
    </xf>
    <xf numFmtId="0" fontId="8" fillId="8" borderId="1" xfId="0" applyFont="1" applyFill="1" applyBorder="1" applyProtection="1">
      <protection locked="0"/>
    </xf>
    <xf numFmtId="0" fontId="8" fillId="8" borderId="1" xfId="0" applyFont="1" applyFill="1" applyBorder="1" applyAlignment="1" applyProtection="1">
      <alignment horizontal="center" vertical="center" wrapText="1"/>
      <protection locked="0"/>
    </xf>
    <xf numFmtId="167" fontId="8" fillId="8" borderId="1" xfId="1" applyNumberFormat="1" applyFont="1" applyFill="1" applyBorder="1" applyAlignment="1" applyProtection="1">
      <alignment horizontal="right" vertical="center"/>
      <protection locked="0"/>
    </xf>
    <xf numFmtId="167" fontId="8" fillId="0" borderId="0" xfId="0" applyNumberFormat="1" applyFont="1" applyProtection="1">
      <protection locked="0"/>
    </xf>
    <xf numFmtId="0" fontId="8" fillId="9" borderId="0" xfId="0" applyFont="1" applyFill="1" applyProtection="1">
      <protection locked="0"/>
    </xf>
    <xf numFmtId="0" fontId="15" fillId="0" borderId="1" xfId="0" applyFont="1" applyBorder="1" applyAlignment="1" applyProtection="1">
      <alignment horizontal="right" vertical="center"/>
      <protection locked="0"/>
    </xf>
    <xf numFmtId="0" fontId="15" fillId="0" borderId="1" xfId="0" applyFont="1" applyBorder="1" applyAlignment="1" applyProtection="1">
      <alignment horizontal="center" vertical="center"/>
      <protection locked="0"/>
    </xf>
    <xf numFmtId="0" fontId="16" fillId="0" borderId="1" xfId="0" applyFont="1" applyBorder="1" applyAlignment="1" applyProtection="1">
      <alignment vertical="center"/>
      <protection locked="0"/>
    </xf>
    <xf numFmtId="0" fontId="16" fillId="0" borderId="1" xfId="0" applyFont="1" applyBorder="1" applyProtection="1">
      <protection locked="0"/>
    </xf>
    <xf numFmtId="0" fontId="16" fillId="0" borderId="0" xfId="0" applyFont="1" applyProtection="1">
      <protection locked="0"/>
    </xf>
    <xf numFmtId="0" fontId="16"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9" fontId="15" fillId="0" borderId="1" xfId="0" applyNumberFormat="1" applyFont="1" applyBorder="1" applyAlignment="1" applyProtection="1">
      <alignment horizontal="center" vertical="center" wrapText="1"/>
      <protection locked="0"/>
    </xf>
    <xf numFmtId="0" fontId="15" fillId="0" borderId="1" xfId="0" applyFont="1" applyBorder="1" applyProtection="1">
      <protection locked="0"/>
    </xf>
    <xf numFmtId="0" fontId="15" fillId="0" borderId="22" xfId="0" applyFont="1" applyBorder="1" applyAlignment="1">
      <alignment wrapText="1"/>
    </xf>
    <xf numFmtId="0" fontId="15" fillId="0" borderId="23" xfId="0" applyFont="1" applyBorder="1" applyAlignment="1">
      <alignment wrapText="1"/>
    </xf>
    <xf numFmtId="0" fontId="15" fillId="0" borderId="1" xfId="0" applyFont="1" applyBorder="1" applyAlignment="1" applyProtection="1">
      <alignment horizontal="center" vertical="center" wrapText="1"/>
      <protection locked="0"/>
    </xf>
    <xf numFmtId="167" fontId="15" fillId="0" borderId="1" xfId="2" applyNumberFormat="1" applyFont="1" applyFill="1" applyBorder="1" applyAlignment="1" applyProtection="1">
      <alignment horizontal="right" vertical="center"/>
      <protection locked="0"/>
    </xf>
    <xf numFmtId="0" fontId="16" fillId="0" borderId="24" xfId="0" applyFont="1" applyBorder="1" applyAlignment="1" applyProtection="1">
      <alignment horizontal="center" wrapText="1"/>
      <protection locked="0"/>
    </xf>
    <xf numFmtId="0" fontId="15" fillId="0" borderId="25" xfId="0" applyFont="1" applyBorder="1" applyAlignment="1" applyProtection="1">
      <alignment wrapText="1"/>
      <protection locked="0"/>
    </xf>
    <xf numFmtId="0" fontId="15" fillId="0" borderId="26" xfId="0" applyFont="1" applyBorder="1" applyAlignment="1" applyProtection="1">
      <alignment wrapText="1"/>
      <protection locked="0"/>
    </xf>
    <xf numFmtId="0" fontId="16" fillId="0" borderId="24" xfId="0" applyFont="1" applyBorder="1" applyProtection="1">
      <protection locked="0"/>
    </xf>
    <xf numFmtId="0" fontId="13" fillId="10" borderId="1" xfId="0" applyFont="1" applyFill="1" applyBorder="1" applyAlignment="1" applyProtection="1">
      <alignment vertical="center"/>
      <protection locked="0"/>
    </xf>
    <xf numFmtId="0" fontId="13" fillId="8" borderId="1" xfId="0" applyFont="1" applyFill="1" applyBorder="1" applyAlignment="1" applyProtection="1">
      <alignment vertical="center" wrapText="1"/>
      <protection locked="0"/>
    </xf>
    <xf numFmtId="9" fontId="8" fillId="10" borderId="1" xfId="0" applyNumberFormat="1" applyFont="1" applyFill="1" applyBorder="1" applyAlignment="1" applyProtection="1">
      <alignment horizontal="center" vertical="center" wrapText="1"/>
      <protection locked="0"/>
    </xf>
    <xf numFmtId="0" fontId="16" fillId="0" borderId="27" xfId="0" applyFont="1" applyBorder="1" applyAlignment="1" applyProtection="1">
      <alignment horizontal="left" wrapText="1"/>
      <protection locked="0"/>
    </xf>
    <xf numFmtId="0" fontId="16" fillId="0" borderId="28" xfId="0" applyFont="1" applyBorder="1" applyAlignment="1" applyProtection="1">
      <alignment horizontal="left" wrapText="1"/>
      <protection locked="0"/>
    </xf>
    <xf numFmtId="0" fontId="16" fillId="0" borderId="1" xfId="0" applyFont="1" applyBorder="1" applyAlignment="1" applyProtection="1">
      <alignment horizontal="center" wrapText="1"/>
      <protection locked="0"/>
    </xf>
    <xf numFmtId="0" fontId="16" fillId="10" borderId="1" xfId="0" applyFont="1" applyFill="1" applyBorder="1" applyProtection="1">
      <protection locked="0"/>
    </xf>
    <xf numFmtId="0" fontId="13" fillId="10" borderId="1" xfId="0" applyFont="1" applyFill="1" applyBorder="1" applyAlignment="1" applyProtection="1">
      <alignment horizontal="center" vertical="center"/>
      <protection locked="0"/>
    </xf>
    <xf numFmtId="0" fontId="16" fillId="10" borderId="1" xfId="0" applyFont="1" applyFill="1" applyBorder="1" applyAlignment="1" applyProtection="1">
      <alignment horizontal="center" vertical="center"/>
      <protection locked="0"/>
    </xf>
    <xf numFmtId="0" fontId="16" fillId="10" borderId="1" xfId="0" applyFont="1" applyFill="1" applyBorder="1" applyAlignment="1" applyProtection="1">
      <alignment horizontal="center" vertical="center" wrapText="1"/>
      <protection locked="0"/>
    </xf>
    <xf numFmtId="0" fontId="14" fillId="10" borderId="1" xfId="0" applyFont="1" applyFill="1" applyBorder="1" applyAlignment="1" applyProtection="1">
      <alignment horizontal="center" vertical="center" wrapText="1"/>
      <protection locked="0"/>
    </xf>
    <xf numFmtId="9" fontId="8" fillId="10" borderId="1" xfId="3" applyFont="1" applyFill="1" applyBorder="1" applyAlignment="1" applyProtection="1">
      <alignment horizontal="center" vertical="center"/>
      <protection locked="0"/>
    </xf>
    <xf numFmtId="0" fontId="15" fillId="10" borderId="1" xfId="0" applyFont="1" applyFill="1" applyBorder="1" applyAlignment="1" applyProtection="1">
      <alignment horizontal="center" vertical="center"/>
      <protection locked="0"/>
    </xf>
    <xf numFmtId="9" fontId="8" fillId="10" borderId="1" xfId="0" applyNumberFormat="1" applyFont="1" applyFill="1" applyBorder="1" applyAlignment="1" applyProtection="1">
      <alignment horizontal="center" vertical="center"/>
      <protection locked="0"/>
    </xf>
    <xf numFmtId="0" fontId="15" fillId="10" borderId="1" xfId="0" applyFont="1" applyFill="1" applyBorder="1" applyProtection="1">
      <protection locked="0"/>
    </xf>
    <xf numFmtId="0" fontId="15" fillId="10" borderId="25" xfId="0" applyFont="1" applyFill="1" applyBorder="1" applyAlignment="1" applyProtection="1">
      <alignment wrapText="1"/>
      <protection locked="0"/>
    </xf>
    <xf numFmtId="167" fontId="8" fillId="10" borderId="1" xfId="2" applyNumberFormat="1" applyFont="1" applyFill="1" applyBorder="1" applyAlignment="1" applyProtection="1">
      <alignment horizontal="right" vertical="center"/>
      <protection locked="0"/>
    </xf>
    <xf numFmtId="0" fontId="13" fillId="10" borderId="1" xfId="0" applyFont="1" applyFill="1" applyBorder="1" applyAlignment="1" applyProtection="1">
      <alignment vertical="center" wrapText="1"/>
      <protection locked="0"/>
    </xf>
    <xf numFmtId="9" fontId="8" fillId="8" borderId="1" xfId="3" applyFont="1" applyFill="1" applyBorder="1" applyAlignment="1" applyProtection="1">
      <alignment horizontal="center" vertical="center" wrapText="1"/>
      <protection locked="0"/>
    </xf>
    <xf numFmtId="0" fontId="8" fillId="7" borderId="1" xfId="0" applyFont="1" applyFill="1" applyBorder="1" applyAlignment="1" applyProtection="1">
      <alignment horizontal="center" vertical="center" wrapText="1"/>
      <protection locked="0"/>
    </xf>
    <xf numFmtId="0" fontId="15" fillId="0" borderId="1" xfId="0" applyFont="1" applyBorder="1" applyAlignment="1" applyProtection="1">
      <alignment vertical="center"/>
      <protection locked="0"/>
    </xf>
    <xf numFmtId="9" fontId="8" fillId="8" borderId="1" xfId="0" applyNumberFormat="1" applyFont="1" applyFill="1" applyBorder="1" applyProtection="1">
      <protection locked="0"/>
    </xf>
    <xf numFmtId="0" fontId="15" fillId="0" borderId="0" xfId="0" applyFont="1" applyAlignment="1" applyProtection="1">
      <alignment vertical="center"/>
      <protection locked="0"/>
    </xf>
    <xf numFmtId="0" fontId="15" fillId="0" borderId="29" xfId="0" applyFont="1" applyBorder="1" applyAlignment="1" applyProtection="1">
      <alignment horizontal="center" vertical="center"/>
      <protection locked="0"/>
    </xf>
    <xf numFmtId="167" fontId="15" fillId="0" borderId="29" xfId="2"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0" fontId="8" fillId="0" borderId="0" xfId="0" applyFont="1" applyAlignment="1" applyProtection="1">
      <alignment horizontal="center"/>
      <protection locked="0"/>
    </xf>
    <xf numFmtId="0" fontId="8" fillId="0" borderId="0" xfId="0" applyFont="1" applyAlignment="1" applyProtection="1">
      <alignment horizontal="center" wrapText="1"/>
      <protection locked="0"/>
    </xf>
    <xf numFmtId="0" fontId="14" fillId="0" borderId="0" xfId="0" applyFont="1" applyAlignment="1" applyProtection="1">
      <alignment horizontal="center" wrapText="1"/>
      <protection locked="0"/>
    </xf>
    <xf numFmtId="0" fontId="13" fillId="11" borderId="30" xfId="0" applyFont="1" applyFill="1" applyBorder="1" applyAlignment="1" applyProtection="1">
      <alignment horizontal="right"/>
      <protection locked="0"/>
    </xf>
    <xf numFmtId="169" fontId="13" fillId="11" borderId="31" xfId="0" applyNumberFormat="1" applyFont="1" applyFill="1" applyBorder="1" applyProtection="1">
      <protection locked="0"/>
    </xf>
    <xf numFmtId="0" fontId="8" fillId="0" borderId="32" xfId="0" applyFont="1" applyBorder="1" applyAlignment="1" applyProtection="1">
      <alignment horizontal="center"/>
      <protection locked="0"/>
    </xf>
    <xf numFmtId="0" fontId="8" fillId="0" borderId="0" xfId="0" applyFont="1" applyAlignment="1" applyProtection="1">
      <alignment horizontal="center"/>
      <protection locked="0"/>
    </xf>
    <xf numFmtId="0" fontId="13" fillId="0" borderId="33" xfId="0" applyFont="1" applyBorder="1" applyAlignment="1" applyProtection="1">
      <alignment horizontal="center"/>
      <protection locked="0"/>
    </xf>
    <xf numFmtId="0" fontId="14" fillId="0" borderId="0" xfId="0" applyFont="1" applyAlignment="1" applyProtection="1">
      <alignment horizontal="right" wrapText="1"/>
      <protection locked="0"/>
    </xf>
    <xf numFmtId="0" fontId="13" fillId="0" borderId="0" xfId="0" applyFont="1" applyAlignment="1" applyProtection="1">
      <alignment horizontal="center"/>
      <protection locked="0"/>
    </xf>
    <xf numFmtId="0" fontId="6" fillId="0" borderId="0" xfId="0" applyFont="1" applyProtection="1">
      <protection locked="0"/>
    </xf>
    <xf numFmtId="0" fontId="6" fillId="0" borderId="0" xfId="0" applyFont="1" applyAlignment="1" applyProtection="1">
      <alignment horizontal="center"/>
      <protection locked="0"/>
    </xf>
    <xf numFmtId="0" fontId="18" fillId="0" borderId="0" xfId="0" applyFont="1" applyAlignment="1" applyProtection="1">
      <alignment wrapText="1"/>
      <protection locked="0"/>
    </xf>
    <xf numFmtId="0" fontId="18" fillId="0" borderId="0" xfId="0" applyFont="1" applyAlignment="1" applyProtection="1">
      <alignment horizontal="center"/>
      <protection locked="0"/>
    </xf>
    <xf numFmtId="0" fontId="18" fillId="0" borderId="0" xfId="0" applyFont="1" applyAlignment="1" applyProtection="1">
      <alignment horizontal="center" wrapText="1"/>
      <protection locked="0"/>
    </xf>
    <xf numFmtId="0" fontId="6" fillId="0" borderId="0" xfId="0" applyFont="1" applyAlignment="1" applyProtection="1">
      <alignment horizontal="center"/>
      <protection locked="0"/>
    </xf>
    <xf numFmtId="0" fontId="7" fillId="0" borderId="0" xfId="0" applyFont="1" applyAlignment="1" applyProtection="1">
      <alignment horizontal="center" wrapText="1"/>
      <protection locked="0"/>
    </xf>
    <xf numFmtId="0" fontId="4" fillId="0" borderId="0" xfId="0" applyFont="1" applyAlignment="1" applyProtection="1">
      <alignment wrapText="1"/>
      <protection locked="0"/>
    </xf>
    <xf numFmtId="0" fontId="4" fillId="0" borderId="0" xfId="0" applyFont="1" applyProtection="1">
      <protection locked="0"/>
    </xf>
    <xf numFmtId="0" fontId="5" fillId="0" borderId="0" xfId="0" applyFont="1" applyProtection="1">
      <protection locked="0"/>
    </xf>
    <xf numFmtId="0" fontId="4" fillId="0" borderId="0" xfId="0" applyFont="1" applyAlignment="1" applyProtection="1">
      <alignment horizontal="center"/>
      <protection locked="0"/>
    </xf>
    <xf numFmtId="0" fontId="6" fillId="0" borderId="0" xfId="0" applyFont="1" applyAlignment="1" applyProtection="1">
      <alignment wrapText="1"/>
      <protection locked="0"/>
    </xf>
    <xf numFmtId="0" fontId="6" fillId="0" borderId="0" xfId="0" applyFont="1" applyAlignment="1" applyProtection="1">
      <alignment horizontal="center" wrapText="1"/>
      <protection locked="0"/>
    </xf>
    <xf numFmtId="0" fontId="6"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166" fontId="4" fillId="0" borderId="0" xfId="0" applyNumberFormat="1" applyFont="1" applyProtection="1">
      <protection locked="0"/>
    </xf>
    <xf numFmtId="0" fontId="20" fillId="2" borderId="1" xfId="0" applyFont="1" applyFill="1" applyBorder="1" applyAlignment="1">
      <alignment vertical="center"/>
    </xf>
    <xf numFmtId="0" fontId="20" fillId="2" borderId="0" xfId="0" applyFont="1" applyFill="1" applyAlignment="1">
      <alignment vertical="center"/>
    </xf>
    <xf numFmtId="0" fontId="21" fillId="2" borderId="0" xfId="0" applyFont="1" applyFill="1" applyAlignment="1">
      <alignment horizontal="center" vertical="center"/>
    </xf>
    <xf numFmtId="0" fontId="21" fillId="2" borderId="0" xfId="0" applyFont="1" applyFill="1" applyAlignment="1">
      <alignment horizontal="center" vertical="center"/>
    </xf>
    <xf numFmtId="0" fontId="22" fillId="2" borderId="0" xfId="0" applyFont="1" applyFill="1" applyAlignment="1" applyProtection="1">
      <alignment wrapText="1"/>
      <protection locked="0"/>
    </xf>
    <xf numFmtId="0" fontId="22" fillId="2" borderId="0" xfId="0" applyFont="1" applyFill="1" applyProtection="1">
      <protection locked="0"/>
    </xf>
    <xf numFmtId="165" fontId="10" fillId="3" borderId="2" xfId="4" applyNumberFormat="1" applyFont="1" applyFill="1" applyBorder="1" applyAlignment="1">
      <alignment horizontal="center" vertical="center"/>
    </xf>
    <xf numFmtId="165" fontId="10" fillId="3" borderId="3" xfId="4" applyNumberFormat="1" applyFont="1" applyFill="1" applyBorder="1" applyAlignment="1">
      <alignment horizontal="center" vertical="center"/>
    </xf>
    <xf numFmtId="165" fontId="10" fillId="4" borderId="4" xfId="4" applyNumberFormat="1" applyFont="1" applyFill="1" applyBorder="1" applyAlignment="1">
      <alignment horizontal="center" vertical="center"/>
    </xf>
    <xf numFmtId="165" fontId="10" fillId="4" borderId="5" xfId="4" applyNumberFormat="1" applyFont="1" applyFill="1" applyBorder="1" applyAlignment="1">
      <alignment horizontal="center" vertical="center"/>
    </xf>
    <xf numFmtId="165" fontId="10" fillId="4" borderId="6" xfId="4" applyNumberFormat="1" applyFont="1" applyFill="1" applyBorder="1" applyAlignment="1">
      <alignment horizontal="center" vertical="center"/>
    </xf>
    <xf numFmtId="0" fontId="23" fillId="2" borderId="0" xfId="0" applyFont="1" applyFill="1" applyProtection="1">
      <protection locked="0"/>
    </xf>
    <xf numFmtId="0" fontId="21" fillId="5" borderId="0" xfId="0" applyFont="1" applyFill="1" applyAlignment="1">
      <alignment horizontal="right" vertical="center" wrapText="1"/>
    </xf>
    <xf numFmtId="0" fontId="21" fillId="5" borderId="0" xfId="0" applyFont="1" applyFill="1" applyAlignment="1">
      <alignment horizontal="left" vertical="center" wrapText="1"/>
    </xf>
    <xf numFmtId="0" fontId="21" fillId="5" borderId="28" xfId="0" applyFont="1" applyFill="1" applyBorder="1" applyAlignment="1">
      <alignment horizontal="left" vertical="center" wrapText="1"/>
    </xf>
    <xf numFmtId="165" fontId="9" fillId="6" borderId="2" xfId="4" applyNumberFormat="1" applyFont="1" applyFill="1" applyBorder="1" applyAlignment="1">
      <alignment horizontal="center" vertical="center"/>
    </xf>
    <xf numFmtId="165" fontId="9" fillId="6" borderId="3" xfId="4" applyNumberFormat="1" applyFont="1" applyFill="1" applyBorder="1" applyAlignment="1">
      <alignment horizontal="center" vertical="center"/>
    </xf>
    <xf numFmtId="165" fontId="10" fillId="3" borderId="5" xfId="4" applyNumberFormat="1" applyFont="1" applyFill="1" applyBorder="1" applyAlignment="1">
      <alignment horizontal="center" vertical="center"/>
    </xf>
    <xf numFmtId="165" fontId="10" fillId="3" borderId="6" xfId="4" applyNumberFormat="1" applyFont="1" applyFill="1" applyBorder="1" applyAlignment="1">
      <alignment horizontal="center" vertical="center"/>
    </xf>
    <xf numFmtId="165" fontId="10" fillId="3" borderId="8" xfId="4" applyNumberFormat="1" applyFont="1" applyFill="1" applyBorder="1" applyAlignment="1">
      <alignment horizontal="center" vertical="center"/>
    </xf>
    <xf numFmtId="165" fontId="10" fillId="3" borderId="3" xfId="4" applyNumberFormat="1" applyFont="1" applyFill="1" applyBorder="1" applyAlignment="1">
      <alignment horizontal="center" vertical="center"/>
    </xf>
    <xf numFmtId="165" fontId="10" fillId="4" borderId="9" xfId="4" applyNumberFormat="1" applyFont="1" applyFill="1" applyBorder="1" applyAlignment="1">
      <alignment horizontal="center" vertical="center"/>
    </xf>
    <xf numFmtId="165" fontId="10" fillId="4" borderId="0" xfId="4" applyNumberFormat="1" applyFont="1" applyFill="1" applyAlignment="1">
      <alignment horizontal="center" vertical="center"/>
    </xf>
    <xf numFmtId="165" fontId="10" fillId="4" borderId="7" xfId="4" applyNumberFormat="1" applyFont="1" applyFill="1" applyBorder="1" applyAlignment="1">
      <alignment horizontal="center" vertical="center"/>
    </xf>
    <xf numFmtId="165" fontId="9" fillId="6" borderId="10" xfId="4" applyNumberFormat="1" applyFont="1" applyFill="1" applyBorder="1" applyAlignment="1">
      <alignment horizontal="center" vertical="center" wrapText="1"/>
    </xf>
    <xf numFmtId="165" fontId="9" fillId="6" borderId="3" xfId="4" applyNumberFormat="1" applyFont="1" applyFill="1" applyBorder="1" applyAlignment="1">
      <alignment horizontal="center" vertical="center" wrapText="1"/>
    </xf>
    <xf numFmtId="0" fontId="13" fillId="2" borderId="1" xfId="0" applyFont="1" applyFill="1" applyBorder="1" applyAlignment="1">
      <alignment vertical="center"/>
    </xf>
    <xf numFmtId="165" fontId="9" fillId="6" borderId="2" xfId="4" applyNumberFormat="1" applyFont="1" applyFill="1" applyBorder="1" applyAlignment="1">
      <alignment horizontal="center" vertical="center" wrapText="1"/>
    </xf>
    <xf numFmtId="165" fontId="9" fillId="6" borderId="15" xfId="4" applyNumberFormat="1" applyFont="1" applyFill="1" applyBorder="1" applyAlignment="1">
      <alignment horizontal="center" vertical="center" wrapText="1"/>
    </xf>
    <xf numFmtId="0" fontId="9" fillId="6" borderId="15" xfId="4" applyNumberFormat="1" applyFont="1" applyFill="1" applyBorder="1" applyAlignment="1">
      <alignment horizontal="center" vertical="center" wrapText="1"/>
    </xf>
    <xf numFmtId="0" fontId="9" fillId="3" borderId="15" xfId="4" applyNumberFormat="1" applyFont="1" applyFill="1" applyBorder="1" applyAlignment="1">
      <alignment horizontal="center" vertical="center" wrapText="1"/>
    </xf>
    <xf numFmtId="0" fontId="9" fillId="4" borderId="16" xfId="5" applyFont="1" applyFill="1" applyBorder="1" applyAlignment="1">
      <alignment horizontal="center" vertical="center"/>
    </xf>
    <xf numFmtId="165" fontId="10" fillId="4" borderId="17" xfId="4" applyNumberFormat="1" applyFont="1" applyFill="1" applyBorder="1" applyAlignment="1">
      <alignment horizontal="center" vertical="center"/>
    </xf>
    <xf numFmtId="165" fontId="10" fillId="4" borderId="18" xfId="4" applyNumberFormat="1" applyFont="1" applyFill="1" applyBorder="1" applyAlignment="1">
      <alignment horizontal="center" vertical="center"/>
    </xf>
    <xf numFmtId="165" fontId="10" fillId="4" borderId="19" xfId="4" applyNumberFormat="1" applyFont="1" applyFill="1" applyBorder="1" applyAlignment="1">
      <alignment horizontal="center" vertical="center"/>
    </xf>
    <xf numFmtId="165" fontId="9" fillId="6" borderId="16" xfId="4" applyNumberFormat="1" applyFont="1" applyFill="1" applyBorder="1" applyAlignment="1">
      <alignment horizontal="center" vertical="center" wrapText="1"/>
    </xf>
    <xf numFmtId="166" fontId="9" fillId="6" borderId="16" xfId="4" applyNumberFormat="1" applyFont="1" applyFill="1" applyBorder="1" applyAlignment="1">
      <alignment horizontal="center" vertical="center"/>
    </xf>
    <xf numFmtId="0" fontId="24" fillId="2" borderId="0" xfId="0" applyFont="1" applyFill="1" applyProtection="1">
      <protection locked="0"/>
    </xf>
    <xf numFmtId="165" fontId="9" fillId="3" borderId="1" xfId="4" applyNumberFormat="1" applyFont="1" applyFill="1" applyBorder="1" applyAlignment="1">
      <alignment horizontal="center" vertical="center" textRotation="90"/>
    </xf>
    <xf numFmtId="165" fontId="25" fillId="6" borderId="1" xfId="4" applyNumberFormat="1" applyFont="1" applyFill="1" applyBorder="1" applyAlignment="1">
      <alignment horizontal="left" vertical="center" textRotation="90"/>
    </xf>
    <xf numFmtId="165" fontId="9" fillId="6" borderId="3" xfId="4" applyNumberFormat="1" applyFont="1" applyFill="1" applyBorder="1" applyAlignment="1">
      <alignment horizontal="center" vertical="center" wrapText="1"/>
    </xf>
    <xf numFmtId="165" fontId="9" fillId="6" borderId="16" xfId="4" applyNumberFormat="1" applyFont="1" applyFill="1" applyBorder="1" applyAlignment="1">
      <alignment horizontal="center" vertical="center" wrapText="1"/>
    </xf>
    <xf numFmtId="165" fontId="9" fillId="6" borderId="20" xfId="4" applyNumberFormat="1" applyFont="1" applyFill="1" applyBorder="1" applyAlignment="1">
      <alignment horizontal="center" vertical="center" wrapText="1"/>
    </xf>
    <xf numFmtId="0" fontId="9" fillId="6" borderId="20" xfId="4" applyNumberFormat="1" applyFont="1" applyFill="1" applyBorder="1" applyAlignment="1">
      <alignment horizontal="center" vertical="center" wrapText="1"/>
    </xf>
    <xf numFmtId="0" fontId="9" fillId="3" borderId="20" xfId="4" applyNumberFormat="1" applyFont="1" applyFill="1" applyBorder="1" applyAlignment="1">
      <alignment horizontal="center" vertical="center" wrapText="1"/>
    </xf>
    <xf numFmtId="0" fontId="9" fillId="3" borderId="16" xfId="0" applyFont="1" applyFill="1" applyBorder="1" applyAlignment="1">
      <alignment horizontal="center" vertical="center"/>
    </xf>
    <xf numFmtId="165" fontId="9" fillId="3" borderId="16" xfId="4" applyNumberFormat="1" applyFont="1" applyFill="1" applyBorder="1" applyAlignment="1">
      <alignment horizontal="center" vertical="center"/>
    </xf>
    <xf numFmtId="0" fontId="24" fillId="0" borderId="0" xfId="0" applyFont="1" applyProtection="1">
      <protection locked="0"/>
    </xf>
    <xf numFmtId="0" fontId="24" fillId="7" borderId="1" xfId="0" applyFont="1" applyFill="1" applyBorder="1" applyAlignment="1" applyProtection="1">
      <alignment vertical="center"/>
      <protection locked="0"/>
    </xf>
    <xf numFmtId="0" fontId="24" fillId="7" borderId="1" xfId="0" applyFont="1" applyFill="1" applyBorder="1" applyAlignment="1" applyProtection="1">
      <alignment horizontal="center" vertical="center"/>
      <protection locked="0"/>
    </xf>
    <xf numFmtId="0" fontId="24" fillId="10" borderId="1" xfId="0" applyFont="1" applyFill="1" applyBorder="1" applyAlignment="1" applyProtection="1">
      <alignment vertical="center"/>
      <protection locked="0"/>
    </xf>
    <xf numFmtId="0" fontId="24" fillId="10" borderId="1" xfId="0" applyFont="1" applyFill="1" applyBorder="1" applyAlignment="1" applyProtection="1">
      <alignment horizontal="center" vertical="center" wrapText="1"/>
      <protection locked="0"/>
    </xf>
    <xf numFmtId="0" fontId="24" fillId="10" borderId="1" xfId="0" applyFont="1" applyFill="1" applyBorder="1" applyAlignment="1" applyProtection="1">
      <alignment horizontal="center" vertical="center"/>
      <protection locked="0"/>
    </xf>
    <xf numFmtId="9" fontId="24" fillId="10" borderId="21" xfId="0" applyNumberFormat="1" applyFont="1" applyFill="1" applyBorder="1" applyAlignment="1" applyProtection="1">
      <alignment horizontal="center" vertical="center" wrapText="1"/>
      <protection locked="0"/>
    </xf>
    <xf numFmtId="9" fontId="24" fillId="10" borderId="21" xfId="3" applyFont="1" applyFill="1" applyBorder="1" applyAlignment="1" applyProtection="1">
      <alignment horizontal="center" vertical="center"/>
      <protection locked="0"/>
    </xf>
    <xf numFmtId="0" fontId="24" fillId="10" borderId="21" xfId="0" applyFont="1" applyFill="1" applyBorder="1" applyAlignment="1" applyProtection="1">
      <alignment horizontal="center" vertical="center"/>
      <protection locked="0"/>
    </xf>
    <xf numFmtId="9" fontId="13" fillId="10" borderId="21" xfId="0" applyNumberFormat="1" applyFont="1" applyFill="1" applyBorder="1" applyAlignment="1" applyProtection="1">
      <alignment horizontal="center" vertical="center"/>
      <protection locked="0"/>
    </xf>
    <xf numFmtId="0" fontId="24" fillId="10" borderId="21" xfId="0" applyFont="1" applyFill="1" applyBorder="1" applyProtection="1">
      <protection locked="0"/>
    </xf>
    <xf numFmtId="0" fontId="24" fillId="10" borderId="21" xfId="0" applyFont="1" applyFill="1" applyBorder="1" applyAlignment="1" applyProtection="1">
      <alignment horizontal="center" vertical="center" wrapText="1"/>
      <protection locked="0"/>
    </xf>
    <xf numFmtId="167" fontId="24" fillId="10" borderId="21" xfId="1" applyNumberFormat="1" applyFont="1" applyFill="1" applyBorder="1" applyAlignment="1" applyProtection="1">
      <alignment horizontal="right" vertical="center"/>
      <protection locked="0"/>
    </xf>
    <xf numFmtId="0" fontId="24" fillId="8" borderId="0" xfId="0" applyFont="1" applyFill="1" applyProtection="1">
      <protection locked="0"/>
    </xf>
    <xf numFmtId="0" fontId="24" fillId="8" borderId="1" xfId="0" applyFont="1" applyFill="1" applyBorder="1" applyAlignment="1" applyProtection="1">
      <alignment vertical="center"/>
      <protection locked="0"/>
    </xf>
    <xf numFmtId="0" fontId="24" fillId="8" borderId="1" xfId="0" applyFont="1" applyFill="1" applyBorder="1" applyAlignment="1" applyProtection="1">
      <alignment horizontal="center" vertical="center"/>
      <protection locked="0"/>
    </xf>
    <xf numFmtId="0" fontId="24" fillId="12" borderId="1" xfId="0" applyFont="1" applyFill="1" applyBorder="1" applyAlignment="1" applyProtection="1">
      <alignment vertical="center"/>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protection locked="0"/>
    </xf>
    <xf numFmtId="9" fontId="24" fillId="12" borderId="1" xfId="0" applyNumberFormat="1" applyFont="1" applyFill="1" applyBorder="1" applyAlignment="1" applyProtection="1">
      <alignment horizontal="center" vertical="center" wrapText="1"/>
      <protection locked="0"/>
    </xf>
    <xf numFmtId="9" fontId="24" fillId="12" borderId="1" xfId="3" applyFont="1" applyFill="1" applyBorder="1" applyAlignment="1" applyProtection="1">
      <alignment horizontal="center" vertical="center"/>
      <protection locked="0"/>
    </xf>
    <xf numFmtId="0" fontId="13" fillId="12" borderId="1" xfId="0" applyFont="1" applyFill="1" applyBorder="1" applyAlignment="1" applyProtection="1">
      <alignment horizontal="center" vertical="center"/>
      <protection locked="0"/>
    </xf>
    <xf numFmtId="9" fontId="24" fillId="12" borderId="1" xfId="0" applyNumberFormat="1" applyFont="1" applyFill="1" applyBorder="1" applyAlignment="1" applyProtection="1">
      <alignment horizontal="center" vertical="center"/>
      <protection locked="0"/>
    </xf>
    <xf numFmtId="0" fontId="24" fillId="12" borderId="1" xfId="0" applyFont="1" applyFill="1" applyBorder="1" applyProtection="1">
      <protection locked="0"/>
    </xf>
    <xf numFmtId="167" fontId="24" fillId="12" borderId="1" xfId="1" applyNumberFormat="1" applyFont="1" applyFill="1" applyBorder="1" applyAlignment="1" applyProtection="1">
      <alignment horizontal="right" vertical="center"/>
      <protection locked="0"/>
    </xf>
    <xf numFmtId="167" fontId="24" fillId="0" borderId="0" xfId="0" applyNumberFormat="1" applyFont="1" applyProtection="1">
      <protection locked="0"/>
    </xf>
    <xf numFmtId="0" fontId="24" fillId="9" borderId="0" xfId="0" applyFont="1" applyFill="1" applyProtection="1">
      <protection locked="0"/>
    </xf>
    <xf numFmtId="0" fontId="16" fillId="0" borderId="1" xfId="0" applyFont="1" applyBorder="1" applyAlignment="1" applyProtection="1">
      <alignment horizontal="right" vertical="center"/>
      <protection locked="0"/>
    </xf>
    <xf numFmtId="9" fontId="26"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center" vertical="center"/>
      <protection locked="0"/>
    </xf>
    <xf numFmtId="0" fontId="26" fillId="0" borderId="1" xfId="0" applyFont="1" applyBorder="1" applyProtection="1">
      <protection locked="0"/>
    </xf>
    <xf numFmtId="0" fontId="26" fillId="0" borderId="25" xfId="0" applyFont="1" applyBorder="1" applyAlignment="1" applyProtection="1">
      <alignment wrapText="1"/>
      <protection locked="0"/>
    </xf>
    <xf numFmtId="167" fontId="27" fillId="0" borderId="1" xfId="2" applyNumberFormat="1" applyFont="1" applyFill="1" applyBorder="1" applyAlignment="1" applyProtection="1">
      <alignment horizontal="right" vertical="center"/>
      <protection locked="0"/>
    </xf>
    <xf numFmtId="0" fontId="13" fillId="0" borderId="0" xfId="0" applyFont="1" applyProtection="1">
      <protection locked="0"/>
    </xf>
    <xf numFmtId="0" fontId="26" fillId="0" borderId="26" xfId="0" applyFont="1" applyBorder="1" applyAlignment="1" applyProtection="1">
      <alignment wrapText="1"/>
      <protection locked="0"/>
    </xf>
    <xf numFmtId="0" fontId="16" fillId="0" borderId="34"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9" fontId="26" fillId="0" borderId="21" xfId="0" applyNumberFormat="1" applyFont="1" applyBorder="1" applyAlignment="1" applyProtection="1">
      <alignment horizontal="center" vertical="center" wrapText="1"/>
      <protection locked="0"/>
    </xf>
    <xf numFmtId="0" fontId="26" fillId="0" borderId="21"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26" fillId="0" borderId="21" xfId="0" applyFont="1" applyBorder="1" applyProtection="1">
      <protection locked="0"/>
    </xf>
    <xf numFmtId="0" fontId="16" fillId="0" borderId="34"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34" xfId="0" applyFont="1" applyBorder="1" applyAlignment="1" applyProtection="1">
      <alignment vertical="center"/>
      <protection locked="0"/>
    </xf>
    <xf numFmtId="0" fontId="16" fillId="0" borderId="14" xfId="0" applyFont="1" applyBorder="1" applyProtection="1">
      <protection locked="0"/>
    </xf>
    <xf numFmtId="0" fontId="26" fillId="0" borderId="26" xfId="0" applyFont="1" applyBorder="1" applyProtection="1">
      <protection locked="0"/>
    </xf>
    <xf numFmtId="0" fontId="28" fillId="0" borderId="1" xfId="0" applyFont="1" applyBorder="1" applyAlignment="1" applyProtection="1">
      <alignment horizontal="center" vertical="center"/>
      <protection locked="0"/>
    </xf>
    <xf numFmtId="0" fontId="29" fillId="13" borderId="22" xfId="0" applyFont="1" applyFill="1" applyBorder="1" applyAlignment="1">
      <alignment vertical="center"/>
    </xf>
    <xf numFmtId="0" fontId="29" fillId="13" borderId="22" xfId="0" applyFont="1" applyFill="1" applyBorder="1" applyAlignment="1">
      <alignment horizontal="center" vertical="center" wrapText="1"/>
    </xf>
    <xf numFmtId="0" fontId="16" fillId="0" borderId="22" xfId="0" applyFont="1" applyBorder="1" applyAlignment="1">
      <alignment vertical="center"/>
    </xf>
    <xf numFmtId="0" fontId="16" fillId="0" borderId="22" xfId="0" applyFont="1" applyBorder="1"/>
    <xf numFmtId="0" fontId="16" fillId="0" borderId="22" xfId="0" applyFont="1" applyBorder="1" applyAlignment="1">
      <alignment horizontal="center" vertical="center" wrapText="1"/>
    </xf>
    <xf numFmtId="0" fontId="16" fillId="0" borderId="0" xfId="0" applyFont="1"/>
    <xf numFmtId="0" fontId="16" fillId="14" borderId="22" xfId="0" applyFont="1" applyFill="1" applyBorder="1" applyAlignment="1">
      <alignment vertical="center"/>
    </xf>
    <xf numFmtId="0" fontId="16" fillId="14" borderId="22" xfId="0" applyFont="1" applyFill="1" applyBorder="1"/>
    <xf numFmtId="0" fontId="16" fillId="2" borderId="1" xfId="0" applyFont="1" applyFill="1" applyBorder="1" applyAlignment="1" applyProtection="1">
      <alignment vertical="center"/>
      <protection locked="0"/>
    </xf>
    <xf numFmtId="0" fontId="16" fillId="0" borderId="0" xfId="0" applyFont="1" applyAlignment="1">
      <alignment horizontal="center" vertical="center" wrapText="1"/>
    </xf>
    <xf numFmtId="0" fontId="24" fillId="0" borderId="0" xfId="0" applyFont="1" applyAlignment="1" applyProtection="1">
      <alignment wrapText="1"/>
      <protection locked="0"/>
    </xf>
    <xf numFmtId="0" fontId="24" fillId="0" borderId="0" xfId="0" applyFont="1" applyAlignment="1" applyProtection="1">
      <alignment horizontal="center" wrapText="1"/>
      <protection locked="0"/>
    </xf>
    <xf numFmtId="0" fontId="9" fillId="0" borderId="0" xfId="0" applyFont="1" applyProtection="1">
      <protection locked="0"/>
    </xf>
    <xf numFmtId="0" fontId="24" fillId="11" borderId="0" xfId="0" applyFont="1" applyFill="1" applyAlignment="1" applyProtection="1">
      <alignment horizontal="center" wrapText="1"/>
      <protection locked="0"/>
    </xf>
    <xf numFmtId="170" fontId="24" fillId="11" borderId="0" xfId="0" applyNumberFormat="1" applyFont="1" applyFill="1" applyAlignment="1" applyProtection="1">
      <alignment horizontal="center"/>
      <protection locked="0"/>
    </xf>
    <xf numFmtId="0" fontId="24" fillId="0" borderId="0" xfId="0" applyFont="1" applyAlignment="1" applyProtection="1">
      <alignment horizontal="center"/>
      <protection locked="0"/>
    </xf>
    <xf numFmtId="0" fontId="24" fillId="0" borderId="32" xfId="0" applyFont="1" applyBorder="1" applyAlignment="1" applyProtection="1">
      <alignment horizontal="center"/>
      <protection locked="0"/>
    </xf>
    <xf numFmtId="0" fontId="24" fillId="0" borderId="0" xfId="0" applyFont="1" applyAlignment="1" applyProtection="1">
      <alignment horizontal="center"/>
      <protection locked="0"/>
    </xf>
    <xf numFmtId="0" fontId="24" fillId="0" borderId="0" xfId="0" applyFont="1" applyFill="1" applyAlignment="1" applyProtection="1">
      <alignment horizontal="center"/>
      <protection locked="0"/>
    </xf>
    <xf numFmtId="0" fontId="24" fillId="0" borderId="0" xfId="0" applyFont="1" applyAlignment="1" applyProtection="1">
      <alignment horizontal="right" wrapText="1"/>
      <protection locked="0"/>
    </xf>
    <xf numFmtId="0" fontId="23" fillId="0" borderId="0" xfId="0" applyFont="1" applyProtection="1">
      <protection locked="0"/>
    </xf>
    <xf numFmtId="0" fontId="23" fillId="0" borderId="0" xfId="0" applyFont="1" applyAlignment="1" applyProtection="1">
      <alignment horizontal="center"/>
      <protection locked="0"/>
    </xf>
    <xf numFmtId="0" fontId="23" fillId="0" borderId="0" xfId="0" applyFont="1" applyAlignment="1" applyProtection="1">
      <alignment wrapText="1"/>
      <protection locked="0"/>
    </xf>
    <xf numFmtId="0" fontId="23" fillId="0" borderId="0" xfId="0" applyFont="1" applyAlignment="1" applyProtection="1">
      <alignment horizontal="center"/>
      <protection locked="0"/>
    </xf>
    <xf numFmtId="0" fontId="23" fillId="0" borderId="0" xfId="0" applyFont="1" applyAlignment="1" applyProtection="1">
      <alignment horizontal="center" wrapText="1"/>
      <protection locked="0"/>
    </xf>
    <xf numFmtId="0" fontId="30" fillId="0" borderId="0" xfId="0" applyFont="1" applyProtection="1">
      <protection locked="0"/>
    </xf>
    <xf numFmtId="0" fontId="23" fillId="0" borderId="0" xfId="0" applyFont="1" applyAlignment="1" applyProtection="1">
      <alignment horizontal="center" vertical="center"/>
      <protection locked="0"/>
    </xf>
    <xf numFmtId="0" fontId="23" fillId="0" borderId="0" xfId="0" applyFont="1" applyAlignment="1" applyProtection="1">
      <alignment horizontal="center" vertical="center" wrapText="1"/>
      <protection locked="0"/>
    </xf>
    <xf numFmtId="0" fontId="30" fillId="0" borderId="0" xfId="0" applyFont="1" applyAlignment="1" applyProtection="1">
      <alignment horizontal="center" vertical="center"/>
      <protection locked="0"/>
    </xf>
    <xf numFmtId="166" fontId="23" fillId="0" borderId="0" xfId="0" applyNumberFormat="1" applyFont="1" applyProtection="1">
      <protection locked="0"/>
    </xf>
    <xf numFmtId="0" fontId="20" fillId="2" borderId="1" xfId="0" applyFont="1" applyFill="1" applyBorder="1" applyAlignment="1">
      <alignment horizontal="center" vertical="center"/>
    </xf>
    <xf numFmtId="0" fontId="20" fillId="2" borderId="0" xfId="0" applyFont="1" applyFill="1" applyAlignment="1">
      <alignment vertical="center" wrapText="1"/>
    </xf>
    <xf numFmtId="0" fontId="21" fillId="2" borderId="0" xfId="0" applyFont="1" applyFill="1" applyAlignment="1">
      <alignment horizontal="center" vertical="center" wrapText="1"/>
    </xf>
    <xf numFmtId="0" fontId="12" fillId="2" borderId="0" xfId="0" applyFont="1" applyFill="1" applyAlignment="1" applyProtection="1">
      <alignment vertical="center" wrapText="1"/>
      <protection locked="0"/>
    </xf>
    <xf numFmtId="0" fontId="12" fillId="2" borderId="0" xfId="0" applyFont="1" applyFill="1" applyAlignment="1" applyProtection="1">
      <alignment vertical="center"/>
      <protection locked="0"/>
    </xf>
    <xf numFmtId="165" fontId="11" fillId="3" borderId="2" xfId="4" applyNumberFormat="1" applyFont="1" applyFill="1" applyBorder="1" applyAlignment="1">
      <alignment horizontal="center" vertical="center"/>
    </xf>
    <xf numFmtId="165" fontId="11" fillId="3" borderId="3" xfId="4" applyNumberFormat="1" applyFont="1" applyFill="1" applyBorder="1" applyAlignment="1">
      <alignment horizontal="center" vertical="center"/>
    </xf>
    <xf numFmtId="165" fontId="11" fillId="4" borderId="4" xfId="4" applyNumberFormat="1" applyFont="1" applyFill="1" applyBorder="1" applyAlignment="1">
      <alignment horizontal="center" vertical="center"/>
    </xf>
    <xf numFmtId="165" fontId="11" fillId="4" borderId="5" xfId="4" applyNumberFormat="1" applyFont="1" applyFill="1" applyBorder="1" applyAlignment="1">
      <alignment horizontal="center" vertical="center"/>
    </xf>
    <xf numFmtId="165" fontId="11" fillId="4" borderId="6" xfId="4" applyNumberFormat="1" applyFont="1" applyFill="1" applyBorder="1" applyAlignment="1">
      <alignment horizontal="center" vertical="center"/>
    </xf>
    <xf numFmtId="0" fontId="23" fillId="2" borderId="0" xfId="0" applyFont="1" applyFill="1" applyAlignment="1" applyProtection="1">
      <alignment vertical="center"/>
      <protection locked="0"/>
    </xf>
    <xf numFmtId="0" fontId="21" fillId="5" borderId="0" xfId="0" applyFont="1" applyFill="1" applyAlignment="1">
      <alignment vertical="center"/>
    </xf>
    <xf numFmtId="0" fontId="21" fillId="5" borderId="28" xfId="0" applyFont="1" applyFill="1" applyBorder="1" applyAlignment="1">
      <alignment vertical="center"/>
    </xf>
    <xf numFmtId="165" fontId="11" fillId="3" borderId="5" xfId="4" applyNumberFormat="1" applyFont="1" applyFill="1" applyBorder="1" applyAlignment="1">
      <alignment horizontal="center" vertical="center"/>
    </xf>
    <xf numFmtId="165" fontId="11" fillId="3" borderId="6" xfId="4" applyNumberFormat="1" applyFont="1" applyFill="1" applyBorder="1" applyAlignment="1">
      <alignment horizontal="center" vertical="center"/>
    </xf>
    <xf numFmtId="165" fontId="11" fillId="3" borderId="8" xfId="4" applyNumberFormat="1" applyFont="1" applyFill="1" applyBorder="1" applyAlignment="1">
      <alignment horizontal="center" vertical="center"/>
    </xf>
    <xf numFmtId="165" fontId="11" fillId="3" borderId="3" xfId="4" applyNumberFormat="1" applyFont="1" applyFill="1" applyBorder="1" applyAlignment="1">
      <alignment horizontal="center" vertical="center"/>
    </xf>
    <xf numFmtId="165" fontId="11" fillId="4" borderId="9" xfId="4" applyNumberFormat="1" applyFont="1" applyFill="1" applyBorder="1" applyAlignment="1">
      <alignment horizontal="center" vertical="center"/>
    </xf>
    <xf numFmtId="165" fontId="11" fillId="4" borderId="0" xfId="4" applyNumberFormat="1" applyFont="1" applyFill="1" applyAlignment="1">
      <alignment horizontal="center" vertical="center"/>
    </xf>
    <xf numFmtId="165" fontId="11" fillId="4" borderId="7" xfId="4" applyNumberFormat="1" applyFont="1" applyFill="1" applyBorder="1" applyAlignment="1">
      <alignment horizontal="center" vertical="center"/>
    </xf>
    <xf numFmtId="0" fontId="13" fillId="2" borderId="1" xfId="0" applyFont="1" applyFill="1" applyBorder="1" applyAlignment="1">
      <alignment horizontal="center" vertical="center"/>
    </xf>
    <xf numFmtId="165" fontId="11" fillId="4" borderId="17" xfId="4" applyNumberFormat="1" applyFont="1" applyFill="1" applyBorder="1" applyAlignment="1">
      <alignment horizontal="center" vertical="center"/>
    </xf>
    <xf numFmtId="165" fontId="11" fillId="4" borderId="18" xfId="4" applyNumberFormat="1" applyFont="1" applyFill="1" applyBorder="1" applyAlignment="1">
      <alignment horizontal="center" vertical="center"/>
    </xf>
    <xf numFmtId="165" fontId="11" fillId="4" borderId="19" xfId="4" applyNumberFormat="1" applyFont="1" applyFill="1" applyBorder="1" applyAlignment="1">
      <alignment horizontal="center" vertical="center"/>
    </xf>
    <xf numFmtId="0" fontId="24" fillId="2" borderId="0" xfId="0" applyFont="1" applyFill="1" applyAlignment="1" applyProtection="1">
      <alignment vertical="center"/>
      <protection locked="0"/>
    </xf>
    <xf numFmtId="165" fontId="9" fillId="6" borderId="1" xfId="4" applyNumberFormat="1" applyFont="1" applyFill="1" applyBorder="1" applyAlignment="1">
      <alignment horizontal="center" vertical="center" textRotation="90" wrapText="1"/>
    </xf>
    <xf numFmtId="165" fontId="25" fillId="6" borderId="1" xfId="4" applyNumberFormat="1" applyFont="1" applyFill="1" applyBorder="1" applyAlignment="1">
      <alignment horizontal="center" vertical="center" textRotation="90" wrapText="1"/>
    </xf>
    <xf numFmtId="0" fontId="24" fillId="0" borderId="0" xfId="0" applyFont="1" applyAlignment="1" applyProtection="1">
      <alignment vertical="center"/>
      <protection locked="0"/>
    </xf>
    <xf numFmtId="0" fontId="31" fillId="10" borderId="1" xfId="0" applyFont="1" applyFill="1" applyBorder="1" applyAlignment="1" applyProtection="1">
      <alignment vertical="center"/>
      <protection locked="0"/>
    </xf>
    <xf numFmtId="0" fontId="31" fillId="10" borderId="1" xfId="0" applyFont="1" applyFill="1" applyBorder="1" applyAlignment="1" applyProtection="1">
      <alignment vertical="center" wrapText="1"/>
      <protection locked="0"/>
    </xf>
    <xf numFmtId="0" fontId="24" fillId="10" borderId="21" xfId="0" applyFont="1" applyFill="1" applyBorder="1" applyAlignment="1" applyProtection="1">
      <alignment vertical="center"/>
      <protection locked="0"/>
    </xf>
    <xf numFmtId="0" fontId="24" fillId="8" borderId="0" xfId="0" applyFont="1" applyFill="1" applyAlignment="1" applyProtection="1">
      <alignment vertical="center"/>
      <protection locked="0"/>
    </xf>
    <xf numFmtId="0" fontId="24" fillId="12" borderId="1" xfId="0" applyFont="1" applyFill="1" applyBorder="1" applyAlignment="1" applyProtection="1">
      <alignment vertical="center" wrapText="1"/>
      <protection locked="0"/>
    </xf>
    <xf numFmtId="9" fontId="13" fillId="12" borderId="1" xfId="0" applyNumberFormat="1" applyFont="1" applyFill="1" applyBorder="1" applyAlignment="1" applyProtection="1">
      <alignment horizontal="center" vertical="center"/>
      <protection locked="0"/>
    </xf>
    <xf numFmtId="167" fontId="24" fillId="0" borderId="0" xfId="0" applyNumberFormat="1" applyFont="1" applyAlignment="1" applyProtection="1">
      <alignment vertical="center"/>
      <protection locked="0"/>
    </xf>
    <xf numFmtId="0" fontId="24" fillId="9" borderId="0" xfId="0" applyFont="1" applyFill="1" applyAlignment="1" applyProtection="1">
      <alignment vertical="center"/>
      <protection locked="0"/>
    </xf>
    <xf numFmtId="0" fontId="26" fillId="0" borderId="1" xfId="0" applyFont="1" applyBorder="1" applyAlignment="1" applyProtection="1">
      <alignment vertical="center"/>
      <protection locked="0"/>
    </xf>
    <xf numFmtId="0" fontId="26" fillId="0" borderId="25" xfId="0" applyFont="1" applyBorder="1" applyAlignment="1" applyProtection="1">
      <alignment vertical="center" wrapText="1"/>
      <protection locked="0"/>
    </xf>
    <xf numFmtId="0" fontId="13" fillId="0" borderId="0" xfId="0" applyFont="1" applyAlignment="1" applyProtection="1">
      <alignment vertical="center"/>
      <protection locked="0"/>
    </xf>
    <xf numFmtId="0" fontId="26" fillId="0" borderId="26" xfId="0" applyFont="1" applyBorder="1" applyAlignment="1" applyProtection="1">
      <alignment vertical="center" wrapText="1"/>
      <protection locked="0"/>
    </xf>
    <xf numFmtId="0" fontId="27" fillId="0" borderId="22" xfId="0" applyFont="1" applyBorder="1" applyAlignment="1">
      <alignment horizontal="right" vertical="center"/>
    </xf>
    <xf numFmtId="0" fontId="24" fillId="12" borderId="0" xfId="0" applyFont="1" applyFill="1" applyAlignment="1" applyProtection="1">
      <alignment vertical="center"/>
      <protection locked="0"/>
    </xf>
    <xf numFmtId="9" fontId="24" fillId="0" borderId="1" xfId="0" applyNumberFormat="1" applyFont="1" applyBorder="1" applyAlignment="1" applyProtection="1">
      <alignment horizontal="center" vertical="center" wrapText="1"/>
      <protection locked="0"/>
    </xf>
    <xf numFmtId="0" fontId="16" fillId="12" borderId="1" xfId="0" applyFont="1" applyFill="1" applyBorder="1" applyAlignment="1" applyProtection="1">
      <alignment horizontal="center" vertical="center"/>
      <protection locked="0"/>
    </xf>
    <xf numFmtId="0" fontId="16" fillId="12" borderId="1" xfId="0" applyFont="1" applyFill="1" applyBorder="1" applyAlignment="1" applyProtection="1">
      <alignment vertical="center"/>
      <protection locked="0"/>
    </xf>
    <xf numFmtId="0" fontId="13" fillId="12" borderId="1" xfId="0" applyFont="1" applyFill="1" applyBorder="1" applyAlignment="1" applyProtection="1">
      <alignment vertical="center"/>
      <protection locked="0"/>
    </xf>
    <xf numFmtId="0" fontId="16" fillId="12" borderId="1" xfId="0" applyFont="1" applyFill="1" applyBorder="1" applyAlignment="1" applyProtection="1">
      <alignment vertical="center" wrapText="1"/>
      <protection locked="0"/>
    </xf>
    <xf numFmtId="0" fontId="16" fillId="12" borderId="1" xfId="0" applyFont="1" applyFill="1" applyBorder="1" applyAlignment="1" applyProtection="1">
      <alignment horizontal="center" vertical="center" wrapText="1"/>
      <protection locked="0"/>
    </xf>
    <xf numFmtId="0" fontId="26" fillId="12" borderId="1" xfId="0" applyFont="1" applyFill="1" applyBorder="1" applyAlignment="1" applyProtection="1">
      <alignment horizontal="center" vertical="center"/>
      <protection locked="0"/>
    </xf>
    <xf numFmtId="0" fontId="26" fillId="12" borderId="1" xfId="0" applyFont="1" applyFill="1" applyBorder="1" applyAlignment="1" applyProtection="1">
      <alignment vertical="center"/>
      <protection locked="0"/>
    </xf>
    <xf numFmtId="0" fontId="13" fillId="12" borderId="0" xfId="0" applyFont="1" applyFill="1" applyAlignment="1" applyProtection="1">
      <alignment vertical="center"/>
      <protection locked="0"/>
    </xf>
    <xf numFmtId="0" fontId="16" fillId="2" borderId="1" xfId="0" applyFont="1" applyFill="1" applyBorder="1" applyAlignment="1" applyProtection="1">
      <alignment horizontal="center" vertical="center"/>
      <protection locked="0"/>
    </xf>
    <xf numFmtId="0" fontId="31" fillId="2" borderId="1" xfId="0" applyFont="1" applyFill="1" applyBorder="1" applyAlignment="1" applyProtection="1">
      <alignment vertical="center"/>
      <protection locked="0"/>
    </xf>
    <xf numFmtId="0" fontId="16" fillId="2" borderId="1" xfId="0" applyFont="1" applyFill="1" applyBorder="1" applyAlignment="1" applyProtection="1">
      <alignment horizontal="center" vertical="center" wrapText="1"/>
      <protection locked="0"/>
    </xf>
    <xf numFmtId="9" fontId="26" fillId="2" borderId="1" xfId="0" applyNumberFormat="1"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protection locked="0"/>
    </xf>
    <xf numFmtId="0" fontId="26" fillId="2" borderId="1" xfId="0" applyFont="1" applyFill="1" applyBorder="1" applyAlignment="1" applyProtection="1">
      <alignment vertical="center"/>
      <protection locked="0"/>
    </xf>
    <xf numFmtId="0" fontId="13" fillId="2" borderId="0" xfId="0" applyFont="1" applyFill="1" applyAlignment="1" applyProtection="1">
      <alignment vertical="center"/>
      <protection locked="0"/>
    </xf>
    <xf numFmtId="0" fontId="26" fillId="12" borderId="26" xfId="0" applyFont="1" applyFill="1" applyBorder="1" applyAlignment="1" applyProtection="1">
      <alignment vertical="center" wrapText="1"/>
      <protection locked="0"/>
    </xf>
    <xf numFmtId="0" fontId="24" fillId="12" borderId="0" xfId="0" applyFont="1" applyFill="1" applyAlignment="1" applyProtection="1">
      <alignment vertical="center" wrapText="1"/>
      <protection locked="0"/>
    </xf>
    <xf numFmtId="167" fontId="24" fillId="12" borderId="0" xfId="0" applyNumberFormat="1" applyFont="1" applyFill="1" applyAlignment="1" applyProtection="1">
      <alignment vertical="center"/>
      <protection locked="0"/>
    </xf>
    <xf numFmtId="0" fontId="13" fillId="12" borderId="0" xfId="0" applyFont="1" applyFill="1" applyAlignment="1" applyProtection="1">
      <alignment vertical="center" wrapText="1"/>
      <protection locked="0"/>
    </xf>
    <xf numFmtId="0" fontId="24" fillId="2" borderId="1" xfId="0" applyFont="1" applyFill="1" applyBorder="1" applyAlignment="1" applyProtection="1">
      <alignment vertical="center"/>
      <protection locked="0"/>
    </xf>
    <xf numFmtId="0" fontId="16" fillId="0" borderId="29" xfId="0" applyFont="1" applyBorder="1" applyAlignment="1" applyProtection="1">
      <alignment horizontal="center" vertical="center" wrapText="1"/>
      <protection locked="0"/>
    </xf>
    <xf numFmtId="0" fontId="26" fillId="2" borderId="1" xfId="0" applyFont="1" applyFill="1" applyBorder="1" applyAlignment="1" applyProtection="1">
      <alignment horizontal="center" vertical="center" wrapText="1"/>
      <protection locked="0"/>
    </xf>
    <xf numFmtId="9" fontId="24" fillId="2" borderId="1" xfId="0" applyNumberFormat="1" applyFont="1" applyFill="1" applyBorder="1" applyAlignment="1" applyProtection="1">
      <alignment horizontal="center" vertical="center" wrapText="1"/>
      <protection locked="0"/>
    </xf>
    <xf numFmtId="9" fontId="24" fillId="2" borderId="1" xfId="3"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9" fontId="24" fillId="2" borderId="1" xfId="0" applyNumberFormat="1" applyFont="1" applyFill="1" applyBorder="1" applyAlignment="1" applyProtection="1">
      <alignment horizontal="center" vertical="center"/>
      <protection locked="0"/>
    </xf>
    <xf numFmtId="0" fontId="16" fillId="0" borderId="35" xfId="0" applyFont="1" applyBorder="1" applyAlignment="1" applyProtection="1">
      <alignment horizontal="left" vertical="center" wrapText="1"/>
      <protection locked="0"/>
    </xf>
    <xf numFmtId="0" fontId="16" fillId="0" borderId="28" xfId="0" applyFont="1" applyBorder="1" applyAlignment="1" applyProtection="1">
      <alignment horizontal="left" vertical="center" wrapText="1"/>
      <protection locked="0"/>
    </xf>
    <xf numFmtId="9" fontId="24" fillId="0" borderId="21" xfId="0" applyNumberFormat="1" applyFont="1" applyBorder="1" applyAlignment="1" applyProtection="1">
      <alignment horizontal="center" vertical="center" wrapText="1"/>
      <protection locked="0"/>
    </xf>
    <xf numFmtId="0" fontId="26" fillId="0" borderId="21" xfId="0" applyFont="1" applyBorder="1" applyAlignment="1" applyProtection="1">
      <alignment vertical="center"/>
      <protection locked="0"/>
    </xf>
    <xf numFmtId="0" fontId="32" fillId="2" borderId="1" xfId="0" applyFont="1" applyFill="1" applyBorder="1" applyAlignment="1" applyProtection="1">
      <alignment vertical="center"/>
      <protection locked="0"/>
    </xf>
    <xf numFmtId="0" fontId="16" fillId="2" borderId="34" xfId="0" applyFont="1" applyFill="1" applyBorder="1" applyAlignment="1" applyProtection="1">
      <alignment horizontal="left" vertical="center" wrapText="1"/>
      <protection locked="0"/>
    </xf>
    <xf numFmtId="0" fontId="16" fillId="2" borderId="14" xfId="0" applyFont="1" applyFill="1" applyBorder="1" applyAlignment="1" applyProtection="1">
      <alignment horizontal="left" vertical="center" wrapText="1"/>
      <protection locked="0"/>
    </xf>
    <xf numFmtId="0" fontId="26" fillId="2" borderId="26" xfId="0" applyFont="1" applyFill="1" applyBorder="1" applyAlignment="1" applyProtection="1">
      <alignment vertical="center" wrapText="1"/>
      <protection locked="0"/>
    </xf>
    <xf numFmtId="0" fontId="24" fillId="2" borderId="26" xfId="0" applyFont="1" applyFill="1" applyBorder="1" applyAlignment="1" applyProtection="1">
      <alignment vertical="center"/>
      <protection locked="0"/>
    </xf>
    <xf numFmtId="0" fontId="26" fillId="2" borderId="0" xfId="0" applyFont="1" applyFill="1" applyAlignment="1" applyProtection="1">
      <alignment horizontal="center" vertical="center" wrapText="1"/>
      <protection locked="0"/>
    </xf>
    <xf numFmtId="0" fontId="29" fillId="13" borderId="22" xfId="0" applyFont="1" applyFill="1" applyBorder="1" applyAlignment="1">
      <alignment horizontal="center" vertical="center"/>
    </xf>
    <xf numFmtId="0" fontId="24" fillId="10" borderId="0" xfId="0" applyFont="1" applyFill="1" applyAlignment="1" applyProtection="1">
      <alignment vertical="center"/>
      <protection locked="0"/>
    </xf>
    <xf numFmtId="0" fontId="29" fillId="13" borderId="22" xfId="0" applyFont="1" applyFill="1" applyBorder="1" applyAlignment="1">
      <alignment vertical="center" wrapText="1"/>
    </xf>
    <xf numFmtId="0" fontId="24" fillId="10" borderId="0" xfId="0" applyFont="1" applyFill="1" applyAlignment="1" applyProtection="1">
      <alignment vertical="center" wrapText="1"/>
      <protection locked="0"/>
    </xf>
    <xf numFmtId="0" fontId="27" fillId="13" borderId="22" xfId="0" applyFont="1" applyFill="1" applyBorder="1" applyAlignment="1">
      <alignment horizontal="center" vertical="center"/>
    </xf>
    <xf numFmtId="9" fontId="24" fillId="10" borderId="1" xfId="0" applyNumberFormat="1" applyFont="1" applyFill="1" applyBorder="1" applyAlignment="1" applyProtection="1">
      <alignment horizontal="center" vertical="center" wrapText="1"/>
      <protection locked="0"/>
    </xf>
    <xf numFmtId="9" fontId="29" fillId="13" borderId="36" xfId="0" applyNumberFormat="1" applyFont="1" applyFill="1" applyBorder="1" applyAlignment="1">
      <alignment horizontal="center" vertical="center"/>
    </xf>
    <xf numFmtId="0" fontId="29" fillId="13" borderId="36" xfId="0" applyFont="1" applyFill="1" applyBorder="1" applyAlignment="1">
      <alignment horizontal="center" vertical="center"/>
    </xf>
    <xf numFmtId="9" fontId="13" fillId="13" borderId="36" xfId="0" applyNumberFormat="1" applyFont="1" applyFill="1" applyBorder="1" applyAlignment="1">
      <alignment horizontal="center" vertical="center"/>
    </xf>
    <xf numFmtId="0" fontId="13" fillId="13" borderId="36" xfId="0" applyFont="1" applyFill="1" applyBorder="1" applyAlignment="1">
      <alignment horizontal="center" vertical="center"/>
    </xf>
    <xf numFmtId="0" fontId="29" fillId="13" borderId="36" xfId="0" applyFont="1" applyFill="1" applyBorder="1" applyAlignment="1">
      <alignment vertical="center"/>
    </xf>
    <xf numFmtId="0" fontId="29" fillId="13" borderId="36" xfId="0" applyFont="1" applyFill="1" applyBorder="1" applyAlignment="1">
      <alignment horizontal="center" vertical="center" wrapText="1"/>
    </xf>
    <xf numFmtId="0" fontId="29" fillId="13" borderId="36" xfId="0" applyFont="1" applyFill="1" applyBorder="1" applyAlignment="1">
      <alignment horizontal="right" vertical="center"/>
    </xf>
    <xf numFmtId="0" fontId="29" fillId="10" borderId="0" xfId="0" applyFont="1" applyFill="1" applyAlignment="1">
      <alignment vertical="center"/>
    </xf>
    <xf numFmtId="0" fontId="29" fillId="13" borderId="0" xfId="0" applyFont="1" applyFill="1" applyAlignment="1">
      <alignment vertical="center"/>
    </xf>
    <xf numFmtId="0" fontId="29" fillId="15" borderId="22" xfId="0" applyFont="1" applyFill="1" applyBorder="1" applyAlignment="1">
      <alignment horizontal="center" vertical="center"/>
    </xf>
    <xf numFmtId="0" fontId="29" fillId="15" borderId="22" xfId="0" applyFont="1" applyFill="1" applyBorder="1" applyAlignment="1">
      <alignment vertical="center"/>
    </xf>
    <xf numFmtId="0" fontId="29" fillId="15" borderId="22" xfId="0" applyFont="1" applyFill="1" applyBorder="1" applyAlignment="1">
      <alignment vertical="center" wrapText="1"/>
    </xf>
    <xf numFmtId="0" fontId="29" fillId="15" borderId="22" xfId="0" applyFont="1" applyFill="1" applyBorder="1" applyAlignment="1">
      <alignment horizontal="center" vertical="center" wrapText="1"/>
    </xf>
    <xf numFmtId="0" fontId="13" fillId="15" borderId="22" xfId="0" applyFont="1" applyFill="1" applyBorder="1" applyAlignment="1">
      <alignment horizontal="center" vertical="center"/>
    </xf>
    <xf numFmtId="9" fontId="13" fillId="15" borderId="22" xfId="0" applyNumberFormat="1" applyFont="1" applyFill="1" applyBorder="1" applyAlignment="1">
      <alignment horizontal="center" vertical="center"/>
    </xf>
    <xf numFmtId="0" fontId="29" fillId="15" borderId="22" xfId="0" applyFont="1" applyFill="1" applyBorder="1" applyAlignment="1">
      <alignment horizontal="right" vertical="center"/>
    </xf>
    <xf numFmtId="0" fontId="29" fillId="12" borderId="0" xfId="0" applyFont="1" applyFill="1" applyAlignment="1">
      <alignment vertical="center"/>
    </xf>
    <xf numFmtId="0" fontId="29" fillId="15" borderId="0" xfId="0" applyFont="1" applyFill="1" applyAlignment="1">
      <alignment vertical="center"/>
    </xf>
    <xf numFmtId="0" fontId="16" fillId="0" borderId="22" xfId="0" applyFont="1" applyBorder="1" applyAlignment="1">
      <alignment horizontal="center" vertical="center"/>
    </xf>
    <xf numFmtId="0" fontId="27" fillId="0" borderId="22" xfId="0" applyFont="1" applyBorder="1" applyAlignment="1">
      <alignment horizontal="center" vertical="center" wrapText="1"/>
    </xf>
    <xf numFmtId="0" fontId="27" fillId="0" borderId="22" xfId="0" applyFont="1" applyBorder="1" applyAlignment="1">
      <alignment horizontal="center" vertical="center"/>
    </xf>
    <xf numFmtId="0" fontId="27" fillId="0" borderId="22" xfId="0" applyFont="1" applyBorder="1" applyAlignment="1">
      <alignment vertical="center"/>
    </xf>
    <xf numFmtId="0" fontId="27" fillId="0" borderId="22" xfId="0" applyFont="1" applyBorder="1" applyAlignment="1">
      <alignment vertical="center" wrapText="1"/>
    </xf>
    <xf numFmtId="0" fontId="13" fillId="0" borderId="0" xfId="0" applyFont="1" applyAlignment="1">
      <alignment vertical="center"/>
    </xf>
    <xf numFmtId="0" fontId="27" fillId="0" borderId="37" xfId="0" applyFont="1" applyBorder="1" applyAlignment="1">
      <alignment vertical="center" wrapText="1"/>
    </xf>
    <xf numFmtId="167" fontId="24" fillId="12" borderId="21" xfId="1" applyNumberFormat="1" applyFont="1" applyFill="1" applyBorder="1" applyAlignment="1" applyProtection="1">
      <alignment horizontal="right" vertical="center"/>
      <protection locked="0"/>
    </xf>
    <xf numFmtId="0" fontId="33" fillId="13" borderId="22" xfId="0" applyFont="1" applyFill="1" applyBorder="1" applyAlignment="1">
      <alignment vertical="center"/>
    </xf>
    <xf numFmtId="0" fontId="33" fillId="13" borderId="22" xfId="0" applyFont="1" applyFill="1" applyBorder="1" applyAlignment="1">
      <alignment vertical="center" wrapText="1"/>
    </xf>
    <xf numFmtId="0" fontId="33" fillId="15" borderId="22" xfId="0" applyFont="1" applyFill="1" applyBorder="1" applyAlignment="1">
      <alignment vertical="center"/>
    </xf>
    <xf numFmtId="0" fontId="33" fillId="15" borderId="22" xfId="0" applyFont="1" applyFill="1" applyBorder="1" applyAlignment="1">
      <alignment vertical="center" wrapText="1"/>
    </xf>
    <xf numFmtId="0" fontId="31" fillId="12" borderId="1" xfId="0" applyFont="1" applyFill="1" applyBorder="1" applyAlignment="1" applyProtection="1">
      <alignment vertical="center" wrapText="1"/>
      <protection locked="0"/>
    </xf>
    <xf numFmtId="0" fontId="24" fillId="0" borderId="0" xfId="0" applyFont="1" applyAlignment="1" applyProtection="1">
      <alignment horizontal="center" vertical="center"/>
      <protection locked="0"/>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34" fillId="11" borderId="30" xfId="0" applyFont="1" applyFill="1" applyBorder="1" applyAlignment="1" applyProtection="1">
      <alignment horizontal="right"/>
      <protection locked="0"/>
    </xf>
    <xf numFmtId="169" fontId="34" fillId="11" borderId="31" xfId="0" applyNumberFormat="1" applyFont="1" applyFill="1" applyBorder="1" applyProtection="1">
      <protection locked="0"/>
    </xf>
    <xf numFmtId="0" fontId="24" fillId="0" borderId="0" xfId="0" applyFont="1" applyBorder="1" applyAlignment="1" applyProtection="1">
      <alignment vertical="center"/>
      <protection locked="0"/>
    </xf>
    <xf numFmtId="0" fontId="24" fillId="0" borderId="32" xfId="0" applyFont="1" applyBorder="1" applyAlignment="1" applyProtection="1">
      <alignment vertical="center"/>
      <protection locked="0"/>
    </xf>
    <xf numFmtId="0" fontId="9" fillId="0" borderId="0" xfId="0" applyFont="1" applyAlignment="1" applyProtection="1">
      <alignment vertical="center"/>
      <protection locked="0"/>
    </xf>
    <xf numFmtId="0" fontId="24" fillId="0" borderId="0" xfId="0" applyFont="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3" fillId="0" borderId="0" xfId="0" applyFont="1" applyAlignment="1" applyProtection="1">
      <alignment vertical="center"/>
      <protection locked="0"/>
    </xf>
    <xf numFmtId="0" fontId="23" fillId="0" borderId="0" xfId="0" applyFont="1" applyAlignment="1" applyProtection="1">
      <alignment horizontal="center" vertical="center"/>
      <protection locked="0"/>
    </xf>
    <xf numFmtId="0" fontId="23" fillId="0" borderId="0" xfId="0" applyFont="1" applyAlignment="1" applyProtection="1">
      <alignment vertical="center" wrapText="1"/>
      <protection locked="0"/>
    </xf>
    <xf numFmtId="0" fontId="30" fillId="0" borderId="0" xfId="0" applyFont="1" applyAlignment="1" applyProtection="1">
      <alignment vertical="center"/>
      <protection locked="0"/>
    </xf>
    <xf numFmtId="166" fontId="23" fillId="0" borderId="0" xfId="0" applyNumberFormat="1" applyFont="1" applyAlignment="1" applyProtection="1">
      <alignment vertical="center"/>
      <protection locked="0"/>
    </xf>
    <xf numFmtId="165" fontId="59" fillId="3" borderId="3" xfId="4" applyNumberFormat="1" applyFont="1" applyFill="1" applyBorder="1" applyAlignment="1">
      <alignment horizontal="center" vertical="center"/>
    </xf>
    <xf numFmtId="165" fontId="59" fillId="4" borderId="4" xfId="4" applyNumberFormat="1" applyFont="1" applyFill="1" applyBorder="1" applyAlignment="1">
      <alignment horizontal="center" vertical="center"/>
    </xf>
    <xf numFmtId="0" fontId="59" fillId="4" borderId="16" xfId="5" applyFont="1" applyFill="1" applyBorder="1" applyAlignment="1">
      <alignment horizontal="center" vertical="center"/>
    </xf>
    <xf numFmtId="165" fontId="59" fillId="6" borderId="16" xfId="4" applyNumberFormat="1" applyFont="1" applyFill="1" applyBorder="1" applyAlignment="1">
      <alignment horizontal="center" vertical="center" wrapText="1"/>
    </xf>
    <xf numFmtId="165" fontId="59" fillId="3" borderId="2" xfId="4" applyNumberFormat="1" applyFont="1" applyFill="1" applyBorder="1" applyAlignment="1">
      <alignment horizontal="center" vertical="center"/>
    </xf>
    <xf numFmtId="165" fontId="59" fillId="4" borderId="5" xfId="4" applyNumberFormat="1" applyFont="1" applyFill="1" applyBorder="1" applyAlignment="1">
      <alignment horizontal="center" vertical="center"/>
    </xf>
    <xf numFmtId="165" fontId="59" fillId="4" borderId="6" xfId="4" applyNumberFormat="1" applyFont="1" applyFill="1" applyBorder="1" applyAlignment="1">
      <alignment horizontal="center" vertical="center"/>
    </xf>
    <xf numFmtId="165" fontId="59" fillId="4" borderId="9" xfId="4" applyNumberFormat="1" applyFont="1" applyFill="1" applyBorder="1" applyAlignment="1">
      <alignment horizontal="center" vertical="center"/>
    </xf>
    <xf numFmtId="165" fontId="59" fillId="4" borderId="0" xfId="4" applyNumberFormat="1" applyFont="1" applyFill="1" applyAlignment="1">
      <alignment horizontal="center" vertical="center"/>
    </xf>
    <xf numFmtId="165" fontId="59" fillId="4" borderId="7" xfId="4" applyNumberFormat="1" applyFont="1" applyFill="1" applyBorder="1" applyAlignment="1">
      <alignment horizontal="center" vertical="center"/>
    </xf>
    <xf numFmtId="165" fontId="59" fillId="4" borderId="17" xfId="4" applyNumberFormat="1" applyFont="1" applyFill="1" applyBorder="1" applyAlignment="1">
      <alignment horizontal="center" vertical="center"/>
    </xf>
    <xf numFmtId="165" fontId="59" fillId="4" borderId="18" xfId="4" applyNumberFormat="1" applyFont="1" applyFill="1" applyBorder="1" applyAlignment="1">
      <alignment horizontal="center" vertical="center"/>
    </xf>
    <xf numFmtId="165" fontId="59" fillId="4" borderId="19" xfId="4" applyNumberFormat="1" applyFont="1" applyFill="1" applyBorder="1" applyAlignment="1">
      <alignment horizontal="center" vertical="center"/>
    </xf>
    <xf numFmtId="165" fontId="59" fillId="6" borderId="10" xfId="4" applyNumberFormat="1" applyFont="1" applyFill="1" applyBorder="1" applyAlignment="1">
      <alignment horizontal="center" vertical="center" wrapText="1"/>
    </xf>
    <xf numFmtId="165" fontId="59" fillId="6" borderId="3" xfId="4" applyNumberFormat="1" applyFont="1" applyFill="1" applyBorder="1" applyAlignment="1">
      <alignment horizontal="center" vertical="center" wrapText="1"/>
    </xf>
    <xf numFmtId="166" fontId="59" fillId="6" borderId="16" xfId="4" applyNumberFormat="1" applyFont="1" applyFill="1" applyBorder="1" applyAlignment="1">
      <alignment horizontal="center" vertical="center"/>
    </xf>
    <xf numFmtId="165" fontId="59" fillId="6" borderId="11" xfId="4" applyNumberFormat="1" applyFont="1" applyFill="1" applyBorder="1" applyAlignment="1">
      <alignment horizontal="center" vertical="center"/>
    </xf>
    <xf numFmtId="165" fontId="59" fillId="6" borderId="12" xfId="4" applyNumberFormat="1" applyFont="1" applyFill="1" applyBorder="1" applyAlignment="1">
      <alignment horizontal="center" vertical="center"/>
    </xf>
    <xf numFmtId="165" fontId="59" fillId="6" borderId="13" xfId="4" applyNumberFormat="1" applyFont="1" applyFill="1" applyBorder="1" applyAlignment="1">
      <alignment horizontal="center" vertical="center"/>
    </xf>
    <xf numFmtId="165" fontId="59" fillId="6" borderId="14" xfId="4" applyNumberFormat="1" applyFont="1" applyFill="1" applyBorder="1" applyAlignment="1">
      <alignment horizontal="center" vertical="center"/>
    </xf>
    <xf numFmtId="165" fontId="59" fillId="6" borderId="2" xfId="4" applyNumberFormat="1" applyFont="1" applyFill="1" applyBorder="1" applyAlignment="1">
      <alignment horizontal="center" vertical="center" wrapText="1"/>
    </xf>
    <xf numFmtId="165" fontId="59" fillId="6" borderId="15" xfId="4" applyNumberFormat="1" applyFont="1" applyFill="1" applyBorder="1" applyAlignment="1">
      <alignment horizontal="center" vertical="center" wrapText="1"/>
    </xf>
    <xf numFmtId="165" fontId="59" fillId="6" borderId="20" xfId="4" applyNumberFormat="1" applyFont="1" applyFill="1" applyBorder="1" applyAlignment="1">
      <alignment horizontal="center" vertical="center" wrapText="1"/>
    </xf>
    <xf numFmtId="0" fontId="59" fillId="6" borderId="15" xfId="4" applyNumberFormat="1" applyFont="1" applyFill="1" applyBorder="1" applyAlignment="1">
      <alignment horizontal="center" vertical="center" wrapText="1"/>
    </xf>
    <xf numFmtId="0" fontId="59" fillId="6" borderId="20" xfId="4" applyNumberFormat="1" applyFont="1" applyFill="1" applyBorder="1" applyAlignment="1">
      <alignment horizontal="center" vertical="center" wrapText="1"/>
    </xf>
    <xf numFmtId="0" fontId="59" fillId="3" borderId="15" xfId="4" applyNumberFormat="1" applyFont="1" applyFill="1" applyBorder="1" applyAlignment="1">
      <alignment horizontal="center" vertical="center" wrapText="1"/>
    </xf>
    <xf numFmtId="0" fontId="59" fillId="3" borderId="20" xfId="4" applyNumberFormat="1" applyFont="1" applyFill="1" applyBorder="1" applyAlignment="1">
      <alignment horizontal="center" vertical="center" wrapText="1"/>
    </xf>
    <xf numFmtId="0" fontId="40" fillId="2" borderId="0" xfId="0" applyFont="1" applyFill="1" applyAlignment="1">
      <alignment horizontal="center" vertical="center"/>
    </xf>
    <xf numFmtId="165" fontId="59" fillId="2" borderId="2" xfId="4" applyNumberFormat="1" applyFont="1" applyFill="1" applyBorder="1" applyAlignment="1">
      <alignment horizontal="center" vertical="center"/>
    </xf>
    <xf numFmtId="165" fontId="59" fillId="2" borderId="3" xfId="4" applyNumberFormat="1" applyFont="1" applyFill="1" applyBorder="1" applyAlignment="1">
      <alignment horizontal="center" vertical="center"/>
    </xf>
    <xf numFmtId="165" fontId="59" fillId="6" borderId="2" xfId="4" applyNumberFormat="1" applyFont="1" applyFill="1" applyBorder="1" applyAlignment="1">
      <alignment horizontal="center" vertical="center"/>
    </xf>
    <xf numFmtId="165" fontId="59" fillId="6" borderId="3" xfId="4" applyNumberFormat="1" applyFont="1" applyFill="1" applyBorder="1" applyAlignment="1">
      <alignment horizontal="center" vertical="center"/>
    </xf>
    <xf numFmtId="0" fontId="40" fillId="5" borderId="0" xfId="0" applyFont="1" applyFill="1" applyAlignment="1">
      <alignment horizontal="left" vertical="center"/>
    </xf>
    <xf numFmtId="0" fontId="40" fillId="5" borderId="28" xfId="0" applyFont="1" applyFill="1" applyBorder="1" applyAlignment="1">
      <alignment horizontal="left" vertical="center"/>
    </xf>
    <xf numFmtId="0" fontId="43" fillId="0" borderId="0" xfId="0" applyFont="1" applyAlignment="1" applyProtection="1">
      <alignment horizontal="center"/>
      <protection locked="0"/>
    </xf>
    <xf numFmtId="0" fontId="52" fillId="10" borderId="34" xfId="0" applyFont="1" applyFill="1" applyBorder="1" applyAlignment="1" applyProtection="1">
      <alignment horizontal="left" vertical="center"/>
      <protection locked="0"/>
    </xf>
    <xf numFmtId="0" fontId="52" fillId="10" borderId="13" xfId="0" applyFont="1" applyFill="1" applyBorder="1" applyAlignment="1" applyProtection="1">
      <alignment horizontal="left" vertical="center"/>
      <protection locked="0"/>
    </xf>
    <xf numFmtId="0" fontId="52" fillId="10" borderId="14" xfId="0" applyFont="1" applyFill="1" applyBorder="1" applyAlignment="1" applyProtection="1">
      <alignment horizontal="left" vertical="center"/>
      <protection locked="0"/>
    </xf>
    <xf numFmtId="0" fontId="55" fillId="0" borderId="35" xfId="0" applyFont="1" applyBorder="1" applyAlignment="1" applyProtection="1">
      <alignment horizontal="left" vertical="center" wrapText="1"/>
      <protection locked="0"/>
    </xf>
    <xf numFmtId="0" fontId="55" fillId="0" borderId="28" xfId="0" applyFont="1" applyBorder="1" applyAlignment="1" applyProtection="1">
      <alignment horizontal="left" vertical="center" wrapText="1"/>
      <protection locked="0"/>
    </xf>
    <xf numFmtId="0" fontId="52" fillId="0" borderId="32" xfId="0" applyFont="1" applyBorder="1" applyAlignment="1" applyProtection="1">
      <alignment horizontal="center"/>
      <protection locked="0"/>
    </xf>
    <xf numFmtId="0" fontId="52" fillId="0" borderId="0" xfId="0" applyFont="1" applyAlignment="1" applyProtection="1">
      <alignment horizontal="center"/>
      <protection locked="0"/>
    </xf>
    <xf numFmtId="0" fontId="40" fillId="5" borderId="0" xfId="0" applyFont="1" applyFill="1" applyAlignment="1">
      <alignment horizontal="left" vertical="center" indent="5"/>
    </xf>
    <xf numFmtId="0" fontId="61" fillId="2" borderId="1" xfId="0" applyFont="1" applyFill="1" applyBorder="1" applyAlignment="1">
      <alignment vertical="center"/>
    </xf>
    <xf numFmtId="0" fontId="40" fillId="5" borderId="28" xfId="0" applyFont="1" applyFill="1" applyBorder="1" applyAlignment="1">
      <alignment horizontal="left" vertical="center" indent="5"/>
    </xf>
    <xf numFmtId="165" fontId="62" fillId="6" borderId="11" xfId="4" applyNumberFormat="1" applyFont="1" applyFill="1" applyBorder="1" applyAlignment="1">
      <alignment horizontal="center" vertical="center"/>
    </xf>
    <xf numFmtId="165" fontId="62" fillId="6" borderId="13" xfId="4" applyNumberFormat="1" applyFont="1" applyFill="1" applyBorder="1" applyAlignment="1">
      <alignment horizontal="center" vertical="center"/>
    </xf>
    <xf numFmtId="165" fontId="62" fillId="6" borderId="12" xfId="4" applyNumberFormat="1" applyFont="1" applyFill="1" applyBorder="1" applyAlignment="1">
      <alignment horizontal="center" vertical="center"/>
    </xf>
    <xf numFmtId="0" fontId="6" fillId="0" borderId="0" xfId="0" applyFont="1" applyProtection="1">
      <protection locked="0"/>
    </xf>
    <xf numFmtId="0" fontId="36" fillId="0" borderId="0" xfId="0" applyFont="1" applyProtection="1">
      <protection locked="0"/>
    </xf>
    <xf numFmtId="0" fontId="6" fillId="0" borderId="0" xfId="0" applyFont="1" applyAlignment="1" applyProtection="1">
      <alignment horizontal="center"/>
      <protection locked="0"/>
    </xf>
    <xf numFmtId="0" fontId="6" fillId="0" borderId="0" xfId="0" applyFont="1" applyAlignment="1" applyProtection="1">
      <alignment horizontal="center" vertical="center"/>
      <protection locked="0"/>
    </xf>
    <xf numFmtId="0" fontId="36" fillId="0" borderId="0" xfId="0" applyFont="1" applyAlignment="1" applyProtection="1">
      <alignment horizontal="right"/>
      <protection locked="0"/>
    </xf>
    <xf numFmtId="0" fontId="2" fillId="2" borderId="1" xfId="0" applyFont="1" applyFill="1" applyBorder="1" applyAlignment="1">
      <alignment vertical="center"/>
    </xf>
    <xf numFmtId="0" fontId="2" fillId="2" borderId="34" xfId="0" applyFont="1" applyFill="1" applyBorder="1" applyAlignment="1">
      <alignment vertical="center"/>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3" fillId="5" borderId="0" xfId="0" applyFont="1" applyFill="1" applyAlignment="1">
      <alignment horizontal="right" vertical="center" wrapText="1"/>
    </xf>
    <xf numFmtId="0" fontId="2" fillId="2" borderId="0" xfId="0" applyFont="1" applyFill="1" applyAlignment="1">
      <alignment vertical="center"/>
    </xf>
    <xf numFmtId="0" fontId="3" fillId="2" borderId="0" xfId="0" applyFont="1" applyFill="1" applyAlignment="1">
      <alignment horizontal="center" vertical="center"/>
    </xf>
    <xf numFmtId="0" fontId="39" fillId="2" borderId="1" xfId="0" applyFont="1" applyFill="1" applyBorder="1" applyAlignment="1">
      <alignment vertical="center"/>
    </xf>
    <xf numFmtId="0" fontId="39" fillId="2" borderId="0" xfId="0" applyFont="1" applyFill="1" applyAlignment="1">
      <alignment vertical="center"/>
    </xf>
    <xf numFmtId="0" fontId="40" fillId="2" borderId="0" xfId="0" applyFont="1" applyFill="1" applyAlignment="1">
      <alignment horizontal="center" vertical="center"/>
    </xf>
    <xf numFmtId="0" fontId="43" fillId="2" borderId="0" xfId="0" applyFont="1" applyFill="1" applyProtection="1">
      <protection locked="0"/>
    </xf>
    <xf numFmtId="0" fontId="40" fillId="5" borderId="0" xfId="0" applyFont="1" applyFill="1" applyAlignment="1">
      <alignment horizontal="right" vertical="center" wrapText="1"/>
    </xf>
    <xf numFmtId="0" fontId="43" fillId="0" borderId="0" xfId="0" applyFont="1" applyProtection="1">
      <protection locked="0"/>
    </xf>
    <xf numFmtId="9" fontId="41" fillId="7" borderId="21" xfId="3" applyFont="1" applyFill="1" applyBorder="1" applyAlignment="1" applyProtection="1">
      <alignment horizontal="center" vertical="center"/>
      <protection locked="0"/>
    </xf>
    <xf numFmtId="0" fontId="41" fillId="8" borderId="0" xfId="0" applyFont="1" applyFill="1" applyProtection="1">
      <protection locked="0"/>
    </xf>
    <xf numFmtId="167" fontId="41" fillId="0" borderId="0" xfId="0" applyNumberFormat="1" applyFont="1" applyProtection="1">
      <protection locked="0"/>
    </xf>
    <xf numFmtId="0" fontId="41" fillId="9" borderId="0" xfId="0" applyFont="1" applyFill="1" applyProtection="1">
      <protection locked="0"/>
    </xf>
    <xf numFmtId="0" fontId="48" fillId="0" borderId="1" xfId="0" applyFont="1" applyBorder="1" applyAlignment="1" applyProtection="1">
      <alignment horizontal="right" vertical="center"/>
      <protection locked="0"/>
    </xf>
    <xf numFmtId="0" fontId="46" fillId="0" borderId="0" xfId="0" applyFont="1" applyProtection="1">
      <protection locked="0"/>
    </xf>
    <xf numFmtId="0" fontId="49" fillId="0" borderId="26" xfId="0" applyFont="1" applyBorder="1" applyAlignment="1" applyProtection="1">
      <alignment wrapText="1"/>
      <protection locked="0"/>
    </xf>
    <xf numFmtId="0" fontId="48" fillId="0" borderId="0" xfId="0" applyFont="1" applyAlignment="1" applyProtection="1">
      <alignment horizontal="center" vertical="center" wrapText="1"/>
      <protection locked="0"/>
    </xf>
    <xf numFmtId="0" fontId="43" fillId="0" borderId="0" xfId="0" applyFont="1" applyAlignment="1" applyProtection="1">
      <alignment wrapText="1"/>
      <protection locked="0"/>
    </xf>
    <xf numFmtId="0" fontId="43" fillId="0" borderId="0" xfId="0" applyFont="1" applyAlignment="1" applyProtection="1">
      <alignment horizontal="center"/>
      <protection locked="0"/>
    </xf>
    <xf numFmtId="0" fontId="43" fillId="0" borderId="0" xfId="0" applyFont="1" applyAlignment="1" applyProtection="1">
      <alignment horizontal="center" wrapText="1"/>
      <protection locked="0"/>
    </xf>
    <xf numFmtId="0" fontId="52" fillId="0" borderId="0" xfId="0" applyFont="1" applyAlignment="1" applyProtection="1">
      <alignment horizontal="center"/>
      <protection locked="0"/>
    </xf>
    <xf numFmtId="0" fontId="52" fillId="0" borderId="0" xfId="0" applyFont="1" applyProtection="1">
      <protection locked="0"/>
    </xf>
    <xf numFmtId="0" fontId="55" fillId="0" borderId="1" xfId="0" applyFont="1" applyBorder="1" applyAlignment="1" applyProtection="1">
      <alignment vertical="center"/>
      <protection locked="0"/>
    </xf>
    <xf numFmtId="0" fontId="55" fillId="0" borderId="1" xfId="0" applyFont="1" applyBorder="1" applyProtection="1">
      <protection locked="0"/>
    </xf>
    <xf numFmtId="0" fontId="55" fillId="0" borderId="1" xfId="0" applyFont="1" applyBorder="1" applyAlignment="1" applyProtection="1">
      <alignment horizontal="center" vertical="center" wrapText="1"/>
      <protection locked="0"/>
    </xf>
    <xf numFmtId="0" fontId="55" fillId="0" borderId="1" xfId="0" applyFont="1" applyBorder="1" applyAlignment="1" applyProtection="1">
      <alignment horizontal="center" vertical="center"/>
      <protection locked="0"/>
    </xf>
    <xf numFmtId="9" fontId="56" fillId="0" borderId="1" xfId="0" applyNumberFormat="1" applyFont="1" applyBorder="1" applyAlignment="1" applyProtection="1">
      <alignment horizontal="center" vertical="center" wrapText="1"/>
      <protection locked="0"/>
    </xf>
    <xf numFmtId="0" fontId="56" fillId="0" borderId="1" xfId="0" applyFont="1" applyBorder="1" applyAlignment="1" applyProtection="1">
      <alignment horizontal="center" vertical="center"/>
      <protection locked="0"/>
    </xf>
    <xf numFmtId="0" fontId="56" fillId="0" borderId="1" xfId="0" applyFont="1" applyBorder="1" applyProtection="1">
      <protection locked="0"/>
    </xf>
    <xf numFmtId="0" fontId="56" fillId="0" borderId="25" xfId="0" applyFont="1" applyBorder="1" applyAlignment="1" applyProtection="1">
      <alignment vertical="center" wrapText="1"/>
      <protection locked="0"/>
    </xf>
    <xf numFmtId="167" fontId="57" fillId="0" borderId="1" xfId="6" applyNumberFormat="1" applyFont="1" applyFill="1" applyBorder="1" applyAlignment="1" applyProtection="1">
      <alignment horizontal="right" vertical="center"/>
      <protection locked="0"/>
    </xf>
    <xf numFmtId="0" fontId="53" fillId="0" borderId="0" xfId="0" applyFont="1" applyProtection="1">
      <protection locked="0"/>
    </xf>
    <xf numFmtId="0" fontId="56" fillId="0" borderId="26" xfId="0" applyFont="1" applyBorder="1" applyAlignment="1" applyProtection="1">
      <alignment wrapText="1"/>
      <protection locked="0"/>
    </xf>
    <xf numFmtId="0" fontId="56" fillId="0" borderId="1" xfId="0" applyFont="1" applyBorder="1" applyAlignment="1" applyProtection="1">
      <alignment vertical="center" wrapText="1"/>
      <protection locked="0"/>
    </xf>
    <xf numFmtId="0" fontId="56" fillId="0" borderId="25" xfId="0" applyFont="1" applyBorder="1" applyAlignment="1" applyProtection="1">
      <alignment wrapText="1"/>
      <protection locked="0"/>
    </xf>
    <xf numFmtId="0" fontId="55" fillId="0" borderId="0" xfId="0" applyFont="1" applyAlignment="1" applyProtection="1">
      <alignment vertical="center"/>
      <protection locked="0"/>
    </xf>
    <xf numFmtId="0" fontId="56" fillId="0" borderId="26" xfId="0" applyFont="1" applyBorder="1" applyProtection="1">
      <protection locked="0"/>
    </xf>
    <xf numFmtId="0" fontId="55" fillId="0" borderId="0" xfId="0" applyFont="1" applyAlignment="1" applyProtection="1">
      <alignment horizontal="center" vertical="center"/>
      <protection locked="0"/>
    </xf>
    <xf numFmtId="0" fontId="58" fillId="0" borderId="1" xfId="0" applyFont="1" applyBorder="1" applyAlignment="1" applyProtection="1">
      <alignment horizontal="center" vertical="center"/>
      <protection locked="0"/>
    </xf>
    <xf numFmtId="167" fontId="57" fillId="0" borderId="29" xfId="6" applyNumberFormat="1" applyFont="1" applyFill="1" applyBorder="1" applyAlignment="1" applyProtection="1">
      <alignment horizontal="right" vertical="center"/>
      <protection locked="0"/>
    </xf>
    <xf numFmtId="0" fontId="52" fillId="0" borderId="0" xfId="0" applyFont="1" applyAlignment="1" applyProtection="1">
      <alignment wrapText="1"/>
      <protection locked="0"/>
    </xf>
    <xf numFmtId="0" fontId="52" fillId="0" borderId="0" xfId="0" applyFont="1" applyAlignment="1" applyProtection="1">
      <alignment horizontal="center" wrapText="1"/>
      <protection locked="0"/>
    </xf>
    <xf numFmtId="0" fontId="59" fillId="0" borderId="0" xfId="0" applyFont="1" applyProtection="1">
      <protection locked="0"/>
    </xf>
    <xf numFmtId="0" fontId="52" fillId="0" borderId="0" xfId="0" applyFont="1" applyAlignment="1" applyProtection="1">
      <alignment horizontal="right" wrapText="1"/>
      <protection locked="0"/>
    </xf>
    <xf numFmtId="0" fontId="52" fillId="2" borderId="0" xfId="0" applyFont="1" applyFill="1" applyAlignment="1" applyProtection="1">
      <alignment wrapText="1"/>
      <protection locked="0"/>
    </xf>
    <xf numFmtId="0" fontId="52" fillId="2" borderId="0" xfId="0" applyFont="1" applyFill="1" applyProtection="1">
      <protection locked="0"/>
    </xf>
    <xf numFmtId="165" fontId="59" fillId="3" borderId="5" xfId="4" applyNumberFormat="1" applyFont="1" applyFill="1" applyBorder="1" applyAlignment="1">
      <alignment horizontal="center" vertical="center"/>
    </xf>
    <xf numFmtId="165" fontId="59" fillId="3" borderId="6" xfId="4" applyNumberFormat="1" applyFont="1" applyFill="1" applyBorder="1" applyAlignment="1">
      <alignment horizontal="center" vertical="center"/>
    </xf>
    <xf numFmtId="165" fontId="59" fillId="3" borderId="8" xfId="4" applyNumberFormat="1" applyFont="1" applyFill="1" applyBorder="1" applyAlignment="1">
      <alignment horizontal="center" vertical="center"/>
    </xf>
    <xf numFmtId="165" fontId="59" fillId="3" borderId="3" xfId="4" applyNumberFormat="1" applyFont="1" applyFill="1" applyBorder="1" applyAlignment="1">
      <alignment horizontal="center" vertical="center"/>
    </xf>
    <xf numFmtId="0" fontId="59" fillId="3" borderId="16" xfId="0" applyFont="1" applyFill="1" applyBorder="1" applyAlignment="1">
      <alignment horizontal="center" vertical="center"/>
    </xf>
    <xf numFmtId="165" fontId="59" fillId="3" borderId="16" xfId="4" applyNumberFormat="1" applyFont="1" applyFill="1" applyBorder="1" applyAlignment="1">
      <alignment horizontal="center" vertical="center"/>
    </xf>
    <xf numFmtId="165" fontId="59" fillId="6" borderId="1" xfId="4" applyNumberFormat="1" applyFont="1" applyFill="1" applyBorder="1" applyAlignment="1">
      <alignment horizontal="center" vertical="center" textRotation="90"/>
    </xf>
    <xf numFmtId="165" fontId="60" fillId="6" borderId="1" xfId="4" applyNumberFormat="1" applyFont="1" applyFill="1" applyBorder="1" applyAlignment="1">
      <alignment horizontal="left" vertical="center" textRotation="90"/>
    </xf>
    <xf numFmtId="165" fontId="59" fillId="6" borderId="1" xfId="4" applyNumberFormat="1" applyFont="1" applyFill="1" applyBorder="1" applyAlignment="1">
      <alignment horizontal="center" vertical="center" wrapText="1"/>
    </xf>
    <xf numFmtId="165" fontId="59" fillId="6" borderId="1" xfId="4" applyNumberFormat="1" applyFont="1" applyFill="1" applyBorder="1" applyAlignment="1">
      <alignment horizontal="center" vertical="center"/>
    </xf>
    <xf numFmtId="165" fontId="59" fillId="6" borderId="3" xfId="4" applyNumberFormat="1" applyFont="1" applyFill="1" applyBorder="1" applyAlignment="1">
      <alignment horizontal="center" vertical="center" wrapText="1"/>
    </xf>
    <xf numFmtId="165" fontId="59" fillId="6" borderId="16" xfId="4" applyNumberFormat="1" applyFont="1" applyFill="1" applyBorder="1" applyAlignment="1">
      <alignment horizontal="center" vertical="center" wrapText="1"/>
    </xf>
    <xf numFmtId="0" fontId="52" fillId="12" borderId="1" xfId="0" applyFont="1" applyFill="1" applyBorder="1" applyAlignment="1" applyProtection="1">
      <alignment horizontal="center" vertical="center" wrapText="1"/>
      <protection locked="0"/>
    </xf>
    <xf numFmtId="0" fontId="52" fillId="12" borderId="1" xfId="0" applyFont="1" applyFill="1" applyBorder="1" applyAlignment="1" applyProtection="1">
      <alignment horizontal="center" vertical="center"/>
      <protection locked="0"/>
    </xf>
    <xf numFmtId="0" fontId="52" fillId="10" borderId="1" xfId="0" applyFont="1" applyFill="1" applyBorder="1" applyAlignment="1" applyProtection="1">
      <alignment horizontal="center" vertical="center" wrapText="1"/>
      <protection locked="0"/>
    </xf>
    <xf numFmtId="0" fontId="52" fillId="10" borderId="1" xfId="0" applyFont="1" applyFill="1" applyBorder="1" applyAlignment="1" applyProtection="1">
      <alignment horizontal="center" vertical="center"/>
      <protection locked="0"/>
    </xf>
    <xf numFmtId="9" fontId="52" fillId="10" borderId="21" xfId="0" applyNumberFormat="1" applyFont="1" applyFill="1" applyBorder="1" applyAlignment="1" applyProtection="1">
      <alignment horizontal="center" vertical="center" wrapText="1"/>
      <protection locked="0"/>
    </xf>
    <xf numFmtId="9" fontId="52" fillId="10" borderId="21" xfId="3" applyFont="1" applyFill="1" applyBorder="1" applyAlignment="1" applyProtection="1">
      <alignment horizontal="center" vertical="center"/>
      <protection locked="0"/>
    </xf>
    <xf numFmtId="0" fontId="52" fillId="10" borderId="21" xfId="0" applyFont="1" applyFill="1" applyBorder="1" applyAlignment="1" applyProtection="1">
      <alignment horizontal="center" vertical="center"/>
      <protection locked="0"/>
    </xf>
    <xf numFmtId="9" fontId="53" fillId="10" borderId="21" xfId="0" applyNumberFormat="1" applyFont="1" applyFill="1" applyBorder="1" applyAlignment="1" applyProtection="1">
      <alignment horizontal="center" vertical="center"/>
      <protection locked="0"/>
    </xf>
    <xf numFmtId="0" fontId="52" fillId="10" borderId="21" xfId="0" applyFont="1" applyFill="1" applyBorder="1" applyProtection="1">
      <protection locked="0"/>
    </xf>
    <xf numFmtId="167" fontId="52" fillId="10" borderId="21" xfId="1" applyNumberFormat="1" applyFont="1" applyFill="1" applyBorder="1" applyAlignment="1" applyProtection="1">
      <alignment horizontal="right" vertical="center"/>
      <protection locked="0"/>
    </xf>
    <xf numFmtId="0" fontId="54" fillId="12" borderId="1" xfId="0" applyFont="1" applyFill="1" applyBorder="1" applyAlignment="1" applyProtection="1">
      <alignment vertical="center"/>
      <protection locked="0"/>
    </xf>
    <xf numFmtId="0" fontId="52" fillId="12" borderId="1" xfId="0" applyFont="1" applyFill="1" applyBorder="1" applyAlignment="1" applyProtection="1">
      <alignment vertical="center"/>
      <protection locked="0"/>
    </xf>
    <xf numFmtId="9" fontId="52" fillId="12" borderId="1" xfId="0" applyNumberFormat="1" applyFont="1" applyFill="1" applyBorder="1" applyAlignment="1" applyProtection="1">
      <alignment horizontal="center" vertical="center" wrapText="1"/>
      <protection locked="0"/>
    </xf>
    <xf numFmtId="9" fontId="52" fillId="12" borderId="1" xfId="3" applyFont="1" applyFill="1" applyBorder="1" applyAlignment="1" applyProtection="1">
      <alignment horizontal="center" vertical="center"/>
      <protection locked="0"/>
    </xf>
    <xf numFmtId="0" fontId="53" fillId="12" borderId="1" xfId="0" applyFont="1" applyFill="1" applyBorder="1" applyAlignment="1" applyProtection="1">
      <alignment horizontal="center" vertical="center"/>
      <protection locked="0"/>
    </xf>
    <xf numFmtId="9" fontId="52" fillId="12" borderId="1" xfId="0" applyNumberFormat="1" applyFont="1" applyFill="1" applyBorder="1" applyAlignment="1" applyProtection="1">
      <alignment horizontal="center" vertical="center"/>
      <protection locked="0"/>
    </xf>
    <xf numFmtId="0" fontId="52" fillId="12" borderId="1" xfId="0" applyFont="1" applyFill="1" applyBorder="1" applyProtection="1">
      <protection locked="0"/>
    </xf>
    <xf numFmtId="167" fontId="52" fillId="12" borderId="1" xfId="1" applyNumberFormat="1" applyFont="1" applyFill="1" applyBorder="1" applyAlignment="1" applyProtection="1">
      <alignment horizontal="right" vertical="center"/>
      <protection locked="0"/>
    </xf>
    <xf numFmtId="0" fontId="53" fillId="12" borderId="1" xfId="0" applyFont="1" applyFill="1" applyBorder="1" applyAlignment="1" applyProtection="1">
      <alignment vertical="center"/>
      <protection locked="0"/>
    </xf>
    <xf numFmtId="0" fontId="54" fillId="10" borderId="1" xfId="0" applyFont="1" applyFill="1" applyBorder="1" applyAlignment="1" applyProtection="1">
      <alignment vertical="center"/>
      <protection locked="0"/>
    </xf>
    <xf numFmtId="0" fontId="52" fillId="10" borderId="1" xfId="0" applyFont="1" applyFill="1" applyBorder="1" applyAlignment="1" applyProtection="1">
      <alignment vertical="center"/>
      <protection locked="0"/>
    </xf>
    <xf numFmtId="0" fontId="52" fillId="11" borderId="30" xfId="0" applyFont="1" applyFill="1" applyBorder="1" applyAlignment="1" applyProtection="1">
      <alignment horizontal="right"/>
      <protection locked="0"/>
    </xf>
    <xf numFmtId="169" fontId="52" fillId="11" borderId="31" xfId="0" applyNumberFormat="1" applyFont="1" applyFill="1" applyBorder="1" applyProtection="1">
      <protection locked="0"/>
    </xf>
    <xf numFmtId="0" fontId="52" fillId="10" borderId="34" xfId="0" applyFont="1" applyFill="1" applyBorder="1" applyAlignment="1" applyProtection="1">
      <alignment vertical="center"/>
      <protection locked="0"/>
    </xf>
    <xf numFmtId="0" fontId="52" fillId="10" borderId="13" xfId="0" applyFont="1" applyFill="1" applyBorder="1" applyAlignment="1" applyProtection="1">
      <alignment vertical="center"/>
      <protection locked="0"/>
    </xf>
    <xf numFmtId="0" fontId="52" fillId="10" borderId="14" xfId="0" applyFont="1" applyFill="1" applyBorder="1" applyAlignment="1" applyProtection="1">
      <alignment vertical="center"/>
      <protection locked="0"/>
    </xf>
    <xf numFmtId="0" fontId="52" fillId="10" borderId="21" xfId="0" applyFont="1" applyFill="1" applyBorder="1" applyAlignment="1" applyProtection="1">
      <alignment horizontal="center" vertical="center" wrapText="1"/>
      <protection locked="0"/>
    </xf>
    <xf numFmtId="0" fontId="55" fillId="0" borderId="29"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165" fontId="62" fillId="6" borderId="14" xfId="4" applyNumberFormat="1" applyFont="1" applyFill="1" applyBorder="1" applyAlignment="1">
      <alignment horizontal="center" vertical="center"/>
    </xf>
    <xf numFmtId="165" fontId="62" fillId="6" borderId="2" xfId="4" applyNumberFormat="1" applyFont="1" applyFill="1" applyBorder="1" applyAlignment="1">
      <alignment horizontal="center" vertical="center" wrapText="1"/>
    </xf>
    <xf numFmtId="165" fontId="62" fillId="6" borderId="3" xfId="4" applyNumberFormat="1" applyFont="1" applyFill="1" applyBorder="1" applyAlignment="1">
      <alignment horizontal="center" vertical="center" wrapText="1"/>
    </xf>
    <xf numFmtId="165" fontId="62" fillId="6" borderId="15" xfId="4" applyNumberFormat="1" applyFont="1" applyFill="1" applyBorder="1" applyAlignment="1">
      <alignment horizontal="center" vertical="center" wrapText="1"/>
    </xf>
    <xf numFmtId="0" fontId="62" fillId="6" borderId="15" xfId="4" applyNumberFormat="1" applyFont="1" applyFill="1" applyBorder="1" applyAlignment="1">
      <alignment horizontal="center" vertical="center" wrapText="1"/>
    </xf>
    <xf numFmtId="0" fontId="62" fillId="3" borderId="15" xfId="4" applyNumberFormat="1" applyFont="1" applyFill="1" applyBorder="1" applyAlignment="1">
      <alignment horizontal="center" vertical="center" wrapText="1"/>
    </xf>
    <xf numFmtId="0" fontId="62" fillId="4" borderId="16" xfId="5" applyFont="1" applyFill="1" applyBorder="1" applyAlignment="1">
      <alignment horizontal="center" vertical="center"/>
    </xf>
    <xf numFmtId="165" fontId="62" fillId="6" borderId="16" xfId="4" applyNumberFormat="1" applyFont="1" applyFill="1" applyBorder="1" applyAlignment="1">
      <alignment horizontal="center" vertical="center" wrapText="1"/>
    </xf>
    <xf numFmtId="166" fontId="62" fillId="6" borderId="16" xfId="4" applyNumberFormat="1" applyFont="1" applyFill="1" applyBorder="1" applyAlignment="1">
      <alignment horizontal="center" vertical="center"/>
    </xf>
    <xf numFmtId="0" fontId="34" fillId="2" borderId="0" xfId="0" applyFont="1" applyFill="1" applyProtection="1">
      <protection locked="0"/>
    </xf>
    <xf numFmtId="165" fontId="62" fillId="3" borderId="1" xfId="4" applyNumberFormat="1" applyFont="1" applyFill="1" applyBorder="1" applyAlignment="1">
      <alignment horizontal="center" vertical="center" textRotation="90"/>
    </xf>
    <xf numFmtId="165" fontId="62" fillId="6" borderId="1" xfId="4" applyNumberFormat="1" applyFont="1" applyFill="1" applyBorder="1" applyAlignment="1">
      <alignment horizontal="center" vertical="center" textRotation="90"/>
    </xf>
    <xf numFmtId="165" fontId="63" fillId="6" borderId="1" xfId="4" applyNumberFormat="1" applyFont="1" applyFill="1" applyBorder="1" applyAlignment="1">
      <alignment horizontal="left" vertical="center" textRotation="90"/>
    </xf>
    <xf numFmtId="165" fontId="62" fillId="6" borderId="1" xfId="4" applyNumberFormat="1" applyFont="1" applyFill="1" applyBorder="1" applyAlignment="1">
      <alignment horizontal="center" vertical="center" wrapText="1"/>
    </xf>
    <xf numFmtId="165" fontId="62" fillId="6" borderId="1" xfId="4" applyNumberFormat="1" applyFont="1" applyFill="1" applyBorder="1" applyAlignment="1">
      <alignment horizontal="center" vertical="center"/>
    </xf>
    <xf numFmtId="165" fontId="62" fillId="6" borderId="3" xfId="4" applyNumberFormat="1" applyFont="1" applyFill="1" applyBorder="1" applyAlignment="1">
      <alignment horizontal="center" vertical="center" wrapText="1"/>
    </xf>
    <xf numFmtId="165" fontId="62" fillId="6" borderId="16" xfId="4" applyNumberFormat="1" applyFont="1" applyFill="1" applyBorder="1" applyAlignment="1">
      <alignment horizontal="center" vertical="center" wrapText="1"/>
    </xf>
    <xf numFmtId="165" fontId="62" fillId="6" borderId="20" xfId="4" applyNumberFormat="1" applyFont="1" applyFill="1" applyBorder="1" applyAlignment="1">
      <alignment horizontal="center" vertical="center" wrapText="1"/>
    </xf>
    <xf numFmtId="0" fontId="62" fillId="6" borderId="20" xfId="4" applyNumberFormat="1" applyFont="1" applyFill="1" applyBorder="1" applyAlignment="1">
      <alignment horizontal="center" vertical="center" wrapText="1"/>
    </xf>
    <xf numFmtId="0" fontId="62" fillId="3" borderId="20" xfId="4" applyNumberFormat="1" applyFont="1" applyFill="1" applyBorder="1" applyAlignment="1">
      <alignment horizontal="center" vertical="center" wrapText="1"/>
    </xf>
    <xf numFmtId="0" fontId="62" fillId="3" borderId="16" xfId="0" applyFont="1" applyFill="1" applyBorder="1" applyAlignment="1">
      <alignment horizontal="center" vertical="center"/>
    </xf>
    <xf numFmtId="165" fontId="62" fillId="3" borderId="16" xfId="4" applyNumberFormat="1" applyFont="1" applyFill="1" applyBorder="1" applyAlignment="1">
      <alignment horizontal="center" vertical="center"/>
    </xf>
    <xf numFmtId="0" fontId="34" fillId="0" borderId="0" xfId="0" applyFont="1" applyProtection="1">
      <protection locked="0"/>
    </xf>
    <xf numFmtId="0" fontId="34" fillId="7" borderId="1" xfId="0" applyFont="1" applyFill="1" applyBorder="1" applyAlignment="1" applyProtection="1">
      <alignment vertical="center"/>
      <protection locked="0"/>
    </xf>
    <xf numFmtId="0" fontId="34" fillId="7" borderId="1" xfId="0" applyFont="1" applyFill="1" applyBorder="1" applyAlignment="1" applyProtection="1">
      <alignment horizontal="center" vertical="center"/>
      <protection locked="0"/>
    </xf>
    <xf numFmtId="0" fontId="34" fillId="10" borderId="1" xfId="0" applyFont="1" applyFill="1" applyBorder="1" applyAlignment="1" applyProtection="1">
      <alignment vertical="center"/>
      <protection locked="0"/>
    </xf>
    <xf numFmtId="0" fontId="64" fillId="10" borderId="1" xfId="0" applyFont="1" applyFill="1" applyBorder="1" applyAlignment="1" applyProtection="1">
      <alignment vertical="center"/>
      <protection locked="0"/>
    </xf>
    <xf numFmtId="0" fontId="34" fillId="10" borderId="1" xfId="0" applyFont="1" applyFill="1" applyBorder="1" applyAlignment="1" applyProtection="1">
      <alignment horizontal="center" vertical="center" wrapText="1"/>
      <protection locked="0"/>
    </xf>
    <xf numFmtId="0" fontId="34" fillId="10" borderId="1" xfId="0" applyFont="1" applyFill="1" applyBorder="1" applyAlignment="1" applyProtection="1">
      <alignment horizontal="center" vertical="center"/>
      <protection locked="0"/>
    </xf>
    <xf numFmtId="9" fontId="34" fillId="10" borderId="21" xfId="0" applyNumberFormat="1" applyFont="1" applyFill="1" applyBorder="1" applyAlignment="1" applyProtection="1">
      <alignment horizontal="center" vertical="center" wrapText="1"/>
      <protection locked="0"/>
    </xf>
    <xf numFmtId="171" fontId="34" fillId="10" borderId="21" xfId="1" applyNumberFormat="1" applyFont="1" applyFill="1" applyBorder="1" applyAlignment="1" applyProtection="1">
      <alignment horizontal="center" vertical="center"/>
      <protection locked="0"/>
    </xf>
    <xf numFmtId="0" fontId="34" fillId="10" borderId="21" xfId="0" applyFont="1" applyFill="1" applyBorder="1" applyAlignment="1" applyProtection="1">
      <alignment horizontal="center" vertical="center"/>
      <protection locked="0"/>
    </xf>
    <xf numFmtId="9" fontId="61" fillId="10" borderId="21" xfId="0" applyNumberFormat="1" applyFont="1" applyFill="1" applyBorder="1" applyAlignment="1" applyProtection="1">
      <alignment horizontal="center" vertical="center"/>
      <protection locked="0"/>
    </xf>
    <xf numFmtId="0" fontId="34" fillId="10" borderId="21" xfId="0" applyFont="1" applyFill="1" applyBorder="1" applyProtection="1">
      <protection locked="0"/>
    </xf>
    <xf numFmtId="0" fontId="34" fillId="10" borderId="21" xfId="0" applyFont="1" applyFill="1" applyBorder="1" applyAlignment="1" applyProtection="1">
      <alignment horizontal="center" vertical="center" wrapText="1"/>
      <protection locked="0"/>
    </xf>
    <xf numFmtId="167" fontId="34" fillId="10" borderId="21" xfId="1" applyNumberFormat="1" applyFont="1" applyFill="1" applyBorder="1" applyAlignment="1" applyProtection="1">
      <alignment horizontal="right" vertical="center"/>
      <protection locked="0"/>
    </xf>
    <xf numFmtId="0" fontId="34" fillId="8" borderId="0" xfId="0" applyFont="1" applyFill="1" applyProtection="1">
      <protection locked="0"/>
    </xf>
    <xf numFmtId="0" fontId="34" fillId="8" borderId="1" xfId="0" applyFont="1" applyFill="1" applyBorder="1" applyAlignment="1" applyProtection="1">
      <alignment vertical="center"/>
      <protection locked="0"/>
    </xf>
    <xf numFmtId="0" fontId="34" fillId="8" borderId="1" xfId="0" applyFont="1" applyFill="1" applyBorder="1" applyAlignment="1" applyProtection="1">
      <alignment horizontal="center" vertical="center"/>
      <protection locked="0"/>
    </xf>
    <xf numFmtId="0" fontId="64" fillId="12" borderId="1" xfId="0" applyFont="1" applyFill="1" applyBorder="1" applyAlignment="1" applyProtection="1">
      <alignment vertical="center"/>
      <protection locked="0"/>
    </xf>
    <xf numFmtId="0" fontId="34" fillId="12" borderId="29" xfId="0" applyFont="1" applyFill="1" applyBorder="1" applyAlignment="1" applyProtection="1">
      <alignment vertical="center"/>
      <protection locked="0"/>
    </xf>
    <xf numFmtId="0" fontId="64" fillId="12" borderId="29" xfId="0" applyFont="1" applyFill="1" applyBorder="1" applyAlignment="1" applyProtection="1">
      <alignment vertical="center"/>
      <protection locked="0"/>
    </xf>
    <xf numFmtId="0" fontId="34" fillId="12" borderId="1" xfId="0" applyFont="1" applyFill="1" applyBorder="1" applyAlignment="1" applyProtection="1">
      <alignment horizontal="center" vertical="center" wrapText="1"/>
      <protection locked="0"/>
    </xf>
    <xf numFmtId="0" fontId="34" fillId="12" borderId="1" xfId="0" applyFont="1" applyFill="1" applyBorder="1" applyAlignment="1" applyProtection="1">
      <alignment horizontal="center" vertical="center"/>
      <protection locked="0"/>
    </xf>
    <xf numFmtId="171" fontId="34" fillId="12" borderId="1" xfId="1" applyNumberFormat="1" applyFont="1" applyFill="1" applyBorder="1" applyAlignment="1" applyProtection="1">
      <alignment horizontal="center" vertical="center" wrapText="1"/>
      <protection locked="0"/>
    </xf>
    <xf numFmtId="9" fontId="61" fillId="12" borderId="1" xfId="0" applyNumberFormat="1" applyFont="1" applyFill="1" applyBorder="1" applyAlignment="1" applyProtection="1">
      <alignment horizontal="center" vertical="center"/>
      <protection locked="0"/>
    </xf>
    <xf numFmtId="9" fontId="34" fillId="12" borderId="1" xfId="0" applyNumberFormat="1" applyFont="1" applyFill="1" applyBorder="1" applyAlignment="1" applyProtection="1">
      <alignment horizontal="center" vertical="center"/>
      <protection locked="0"/>
    </xf>
    <xf numFmtId="0" fontId="34" fillId="12" borderId="1" xfId="0" applyFont="1" applyFill="1" applyBorder="1" applyProtection="1">
      <protection locked="0"/>
    </xf>
    <xf numFmtId="167" fontId="34" fillId="12" borderId="1" xfId="1" applyNumberFormat="1" applyFont="1" applyFill="1" applyBorder="1" applyAlignment="1" applyProtection="1">
      <alignment horizontal="right" vertical="center"/>
      <protection locked="0"/>
    </xf>
    <xf numFmtId="167" fontId="34" fillId="0" borderId="0" xfId="0" applyNumberFormat="1" applyFont="1" applyProtection="1">
      <protection locked="0"/>
    </xf>
    <xf numFmtId="0" fontId="34" fillId="9" borderId="0" xfId="0" applyFont="1" applyFill="1" applyProtection="1">
      <protection locked="0"/>
    </xf>
    <xf numFmtId="0" fontId="65" fillId="0" borderId="1" xfId="0" applyFont="1" applyBorder="1" applyAlignment="1" applyProtection="1">
      <alignment horizontal="right" vertical="center"/>
      <protection locked="0"/>
    </xf>
    <xf numFmtId="0" fontId="65" fillId="0" borderId="1" xfId="0" applyFont="1" applyBorder="1" applyAlignment="1" applyProtection="1">
      <alignment horizontal="center" vertical="center"/>
      <protection locked="0"/>
    </xf>
    <xf numFmtId="0" fontId="65" fillId="0" borderId="34" xfId="0" applyFont="1" applyBorder="1" applyAlignment="1" applyProtection="1">
      <alignment vertical="center"/>
      <protection locked="0"/>
    </xf>
    <xf numFmtId="0" fontId="65" fillId="0" borderId="34" xfId="0" applyFont="1" applyBorder="1" applyAlignment="1" applyProtection="1">
      <alignment horizontal="left" vertical="center"/>
      <protection locked="0"/>
    </xf>
    <xf numFmtId="0" fontId="65" fillId="0" borderId="1" xfId="0" applyFont="1" applyBorder="1" applyAlignment="1" applyProtection="1">
      <alignment horizontal="center" vertical="center" wrapText="1"/>
      <protection locked="0"/>
    </xf>
    <xf numFmtId="9" fontId="66" fillId="0" borderId="1" xfId="0" applyNumberFormat="1" applyFont="1" applyBorder="1" applyAlignment="1" applyProtection="1">
      <alignment horizontal="center" vertical="center" wrapText="1"/>
      <protection locked="0"/>
    </xf>
    <xf numFmtId="0" fontId="66" fillId="0" borderId="1" xfId="0" applyFont="1" applyBorder="1" applyAlignment="1" applyProtection="1">
      <alignment horizontal="center" vertical="center"/>
      <protection locked="0"/>
    </xf>
    <xf numFmtId="0" fontId="66" fillId="0" borderId="1" xfId="0" applyFont="1" applyBorder="1" applyProtection="1">
      <protection locked="0"/>
    </xf>
    <xf numFmtId="0" fontId="66" fillId="0" borderId="24" xfId="0" applyFont="1" applyBorder="1" applyAlignment="1" applyProtection="1">
      <alignment vertical="center"/>
      <protection locked="0"/>
    </xf>
    <xf numFmtId="167" fontId="67" fillId="0" borderId="1" xfId="6" applyNumberFormat="1" applyFont="1" applyFill="1" applyBorder="1" applyAlignment="1" applyProtection="1">
      <alignment horizontal="right" vertical="center"/>
      <protection locked="0"/>
    </xf>
    <xf numFmtId="0" fontId="61" fillId="0" borderId="0" xfId="0" applyFont="1" applyProtection="1">
      <protection locked="0"/>
    </xf>
    <xf numFmtId="0" fontId="66" fillId="0" borderId="25" xfId="0" applyFont="1" applyBorder="1" applyAlignment="1" applyProtection="1">
      <alignment vertical="center" wrapText="1"/>
      <protection locked="0"/>
    </xf>
    <xf numFmtId="0" fontId="66" fillId="0" borderId="26" xfId="0" applyFont="1" applyBorder="1" applyAlignment="1" applyProtection="1">
      <alignment vertical="center" wrapText="1"/>
      <protection locked="0"/>
    </xf>
    <xf numFmtId="0" fontId="66" fillId="0" borderId="24" xfId="0" applyFont="1" applyBorder="1" applyAlignment="1" applyProtection="1">
      <alignment vertical="center" wrapText="1"/>
      <protection locked="0"/>
    </xf>
    <xf numFmtId="0" fontId="65" fillId="0" borderId="34" xfId="0" applyFont="1" applyBorder="1" applyAlignment="1" applyProtection="1">
      <alignment horizontal="left" vertical="center" wrapText="1"/>
      <protection locked="0"/>
    </xf>
    <xf numFmtId="0" fontId="34" fillId="12" borderId="21" xfId="0" applyFont="1" applyFill="1" applyBorder="1" applyAlignment="1" applyProtection="1">
      <alignment vertical="center"/>
      <protection locked="0"/>
    </xf>
    <xf numFmtId="0" fontId="64" fillId="12" borderId="21" xfId="0" applyFont="1" applyFill="1" applyBorder="1" applyAlignment="1" applyProtection="1">
      <alignment vertical="center"/>
      <protection locked="0"/>
    </xf>
    <xf numFmtId="9" fontId="34" fillId="12" borderId="1" xfId="0" applyNumberFormat="1" applyFont="1" applyFill="1" applyBorder="1" applyAlignment="1" applyProtection="1">
      <alignment horizontal="center" vertical="center" wrapText="1"/>
      <protection locked="0"/>
    </xf>
    <xf numFmtId="9" fontId="34" fillId="12" borderId="1" xfId="3" applyFont="1" applyFill="1" applyBorder="1" applyAlignment="1" applyProtection="1">
      <alignment horizontal="center" vertical="center"/>
      <protection locked="0"/>
    </xf>
    <xf numFmtId="0" fontId="61" fillId="12" borderId="1" xfId="0" applyFont="1" applyFill="1" applyBorder="1" applyAlignment="1" applyProtection="1">
      <alignment horizontal="center" vertical="center"/>
      <protection locked="0"/>
    </xf>
    <xf numFmtId="0" fontId="65" fillId="0" borderId="1" xfId="0" applyFont="1" applyBorder="1" applyAlignment="1" applyProtection="1">
      <alignment vertical="center"/>
      <protection locked="0"/>
    </xf>
    <xf numFmtId="0" fontId="65" fillId="0" borderId="1" xfId="0" applyFont="1" applyBorder="1" applyProtection="1">
      <protection locked="0"/>
    </xf>
    <xf numFmtId="0" fontId="65" fillId="0" borderId="1" xfId="0" applyFont="1" applyBorder="1" applyAlignment="1" applyProtection="1">
      <alignment horizontal="left" vertical="center" wrapText="1"/>
      <protection locked="0"/>
    </xf>
    <xf numFmtId="0" fontId="34" fillId="12" borderId="1" xfId="0" applyFont="1" applyFill="1" applyBorder="1" applyAlignment="1" applyProtection="1">
      <alignment vertical="center"/>
      <protection locked="0"/>
    </xf>
    <xf numFmtId="9" fontId="34" fillId="10" borderId="21" xfId="3" applyFont="1" applyFill="1" applyBorder="1" applyAlignment="1" applyProtection="1">
      <alignment horizontal="center" vertical="center"/>
      <protection locked="0"/>
    </xf>
    <xf numFmtId="0" fontId="66" fillId="0" borderId="25" xfId="0" applyFont="1" applyBorder="1" applyAlignment="1" applyProtection="1">
      <alignment wrapText="1"/>
      <protection locked="0"/>
    </xf>
    <xf numFmtId="0" fontId="66" fillId="0" borderId="26" xfId="0" applyFont="1" applyBorder="1" applyAlignment="1" applyProtection="1">
      <alignment wrapText="1"/>
      <protection locked="0"/>
    </xf>
    <xf numFmtId="0" fontId="65" fillId="0" borderId="38" xfId="0" applyFont="1" applyBorder="1" applyAlignment="1" applyProtection="1">
      <alignment horizontal="left" vertical="center" wrapText="1"/>
      <protection locked="0"/>
    </xf>
    <xf numFmtId="0" fontId="65" fillId="0" borderId="39" xfId="0" applyFont="1" applyBorder="1" applyAlignment="1" applyProtection="1">
      <alignment horizontal="left" vertical="center" wrapText="1"/>
      <protection locked="0"/>
    </xf>
    <xf numFmtId="0" fontId="65" fillId="0" borderId="11" xfId="0" applyFont="1" applyBorder="1" applyAlignment="1" applyProtection="1">
      <alignment horizontal="left" vertical="center" wrapText="1"/>
      <protection locked="0"/>
    </xf>
    <xf numFmtId="0" fontId="65" fillId="0" borderId="40" xfId="0" applyFont="1" applyBorder="1" applyAlignment="1" applyProtection="1">
      <alignment horizontal="left" vertical="center" wrapText="1"/>
      <protection locked="0"/>
    </xf>
    <xf numFmtId="0" fontId="65" fillId="0" borderId="34" xfId="0" applyFont="1" applyBorder="1" applyAlignment="1" applyProtection="1">
      <alignment horizontal="left" vertical="center" wrapText="1"/>
      <protection locked="0"/>
    </xf>
    <xf numFmtId="0" fontId="65" fillId="0" borderId="41" xfId="0" applyFont="1" applyBorder="1" applyAlignment="1" applyProtection="1">
      <alignment horizontal="left" vertical="center" wrapText="1"/>
      <protection locked="0"/>
    </xf>
    <xf numFmtId="0" fontId="65" fillId="0" borderId="0" xfId="0" applyFont="1" applyAlignment="1" applyProtection="1">
      <alignment horizontal="left" vertical="center"/>
      <protection locked="0"/>
    </xf>
    <xf numFmtId="0" fontId="65" fillId="0" borderId="34" xfId="0" applyFont="1" applyBorder="1" applyAlignment="1" applyProtection="1">
      <alignment horizontal="left" wrapText="1"/>
      <protection locked="0"/>
    </xf>
    <xf numFmtId="0" fontId="65" fillId="0" borderId="41" xfId="0" applyFont="1" applyBorder="1" applyAlignment="1" applyProtection="1">
      <alignment horizontal="left" wrapText="1"/>
      <protection locked="0"/>
    </xf>
    <xf numFmtId="0" fontId="65" fillId="0" borderId="14" xfId="0" applyFont="1" applyBorder="1" applyAlignment="1" applyProtection="1">
      <alignment horizontal="left" vertical="center" wrapText="1"/>
      <protection locked="0"/>
    </xf>
    <xf numFmtId="0" fontId="34" fillId="0" borderId="0" xfId="0" applyFont="1" applyAlignment="1" applyProtection="1">
      <alignment wrapText="1"/>
      <protection locked="0"/>
    </xf>
    <xf numFmtId="0" fontId="34" fillId="0" borderId="0" xfId="0" applyFont="1" applyAlignment="1" applyProtection="1">
      <alignment horizontal="center"/>
      <protection locked="0"/>
    </xf>
    <xf numFmtId="0" fontId="34" fillId="0" borderId="0" xfId="0" applyFont="1" applyAlignment="1" applyProtection="1">
      <alignment horizontal="center" wrapText="1"/>
      <protection locked="0"/>
    </xf>
    <xf numFmtId="0" fontId="62" fillId="0" borderId="0" xfId="0" applyFont="1" applyProtection="1">
      <protection locked="0"/>
    </xf>
    <xf numFmtId="0" fontId="34" fillId="0" borderId="32" xfId="0" applyFont="1" applyBorder="1" applyAlignment="1" applyProtection="1">
      <alignment wrapText="1"/>
      <protection locked="0"/>
    </xf>
    <xf numFmtId="0" fontId="34" fillId="0" borderId="32" xfId="0" applyFont="1" applyBorder="1" applyProtection="1">
      <protection locked="0"/>
    </xf>
    <xf numFmtId="0" fontId="34" fillId="0" borderId="32" xfId="0" applyFont="1" applyBorder="1" applyAlignment="1" applyProtection="1">
      <alignment horizontal="center" wrapText="1"/>
      <protection locked="0"/>
    </xf>
    <xf numFmtId="0" fontId="34" fillId="0" borderId="0" xfId="0" applyFont="1" applyAlignment="1" applyProtection="1">
      <alignment horizontal="center"/>
      <protection locked="0"/>
    </xf>
    <xf numFmtId="0" fontId="34" fillId="0" borderId="33" xfId="0" applyFont="1" applyBorder="1" applyAlignment="1" applyProtection="1">
      <alignment horizontal="center"/>
      <protection locked="0"/>
    </xf>
    <xf numFmtId="165" fontId="62" fillId="6" borderId="2" xfId="4" applyNumberFormat="1" applyFont="1" applyFill="1" applyBorder="1" applyAlignment="1">
      <alignment horizontal="center" vertical="center"/>
    </xf>
    <xf numFmtId="165" fontId="62" fillId="6" borderId="10" xfId="4" applyNumberFormat="1" applyFont="1" applyFill="1" applyBorder="1" applyAlignment="1">
      <alignment horizontal="center" vertical="center" wrapText="1"/>
    </xf>
    <xf numFmtId="165" fontId="62" fillId="6" borderId="3" xfId="4" applyNumberFormat="1" applyFont="1" applyFill="1" applyBorder="1" applyAlignment="1">
      <alignment horizontal="center" vertical="center"/>
    </xf>
    <xf numFmtId="0" fontId="34" fillId="0" borderId="32" xfId="0" applyFont="1" applyBorder="1" applyAlignment="1" applyProtection="1">
      <alignment horizontal="center"/>
      <protection locked="0"/>
    </xf>
    <xf numFmtId="0" fontId="40" fillId="5" borderId="0" xfId="0" applyFont="1" applyFill="1" applyAlignment="1">
      <alignment horizontal="left" vertical="center" wrapText="1" indent="6"/>
    </xf>
    <xf numFmtId="0" fontId="40" fillId="5" borderId="28" xfId="0" applyFont="1" applyFill="1" applyBorder="1" applyAlignment="1">
      <alignment horizontal="left" vertical="center" wrapText="1" indent="6"/>
    </xf>
    <xf numFmtId="0" fontId="18" fillId="0" borderId="0" xfId="0" applyFont="1" applyAlignment="1" applyProtection="1">
      <alignment horizontal="center"/>
      <protection locked="0"/>
    </xf>
    <xf numFmtId="0" fontId="65" fillId="0" borderId="34" xfId="0" applyFont="1" applyBorder="1" applyAlignment="1" applyProtection="1">
      <alignment vertical="center" wrapText="1"/>
      <protection locked="0"/>
    </xf>
    <xf numFmtId="0" fontId="65" fillId="0" borderId="14" xfId="0" applyFont="1" applyBorder="1" applyAlignment="1" applyProtection="1">
      <alignment vertical="center" wrapText="1"/>
      <protection locked="0"/>
    </xf>
    <xf numFmtId="0" fontId="4" fillId="0" borderId="0" xfId="0" applyFont="1" applyAlignment="1" applyProtection="1">
      <alignment horizontal="center"/>
      <protection locked="0"/>
    </xf>
    <xf numFmtId="0" fontId="18" fillId="2" borderId="32" xfId="0" applyFont="1" applyFill="1" applyBorder="1" applyAlignment="1" applyProtection="1">
      <alignment horizontal="center"/>
      <protection locked="0"/>
    </xf>
    <xf numFmtId="0" fontId="65" fillId="2" borderId="0" xfId="0" applyFont="1" applyFill="1" applyAlignment="1" applyProtection="1">
      <alignment vertical="center" wrapText="1"/>
      <protection locked="0"/>
    </xf>
    <xf numFmtId="0" fontId="41" fillId="0" borderId="0" xfId="0" applyFont="1" applyProtection="1">
      <protection locked="0"/>
    </xf>
    <xf numFmtId="0" fontId="34" fillId="16" borderId="30" xfId="0" applyFont="1" applyFill="1" applyBorder="1" applyAlignment="1" applyProtection="1">
      <alignment horizontal="right"/>
      <protection locked="0"/>
    </xf>
    <xf numFmtId="0" fontId="43" fillId="0" borderId="0" xfId="0" applyFont="1" applyAlignment="1" applyProtection="1">
      <alignment wrapText="1"/>
      <protection locked="0"/>
    </xf>
    <xf numFmtId="0" fontId="43" fillId="0" borderId="0" xfId="0" applyFont="1" applyAlignment="1" applyProtection="1">
      <alignment horizontal="center"/>
      <protection locked="0"/>
    </xf>
    <xf numFmtId="0" fontId="43" fillId="0" borderId="0" xfId="0" applyFont="1" applyAlignment="1" applyProtection="1">
      <alignment horizontal="center" wrapText="1"/>
      <protection locked="0"/>
    </xf>
    <xf numFmtId="0" fontId="44" fillId="0" borderId="0" xfId="0" applyFont="1" applyProtection="1">
      <protection locked="0"/>
    </xf>
    <xf numFmtId="0" fontId="43" fillId="0" borderId="0" xfId="0" applyFont="1" applyAlignment="1" applyProtection="1">
      <alignment horizontal="center" vertical="center"/>
      <protection locked="0"/>
    </xf>
    <xf numFmtId="0" fontId="43" fillId="0" borderId="0" xfId="0" applyFont="1" applyAlignment="1" applyProtection="1">
      <alignment horizontal="center" vertical="center" wrapText="1"/>
      <protection locked="0"/>
    </xf>
    <xf numFmtId="0" fontId="44" fillId="0" borderId="0" xfId="0" applyFont="1" applyAlignment="1" applyProtection="1">
      <alignment horizontal="center" vertical="center"/>
      <protection locked="0"/>
    </xf>
    <xf numFmtId="166" fontId="43" fillId="0" borderId="0" xfId="0" applyNumberFormat="1" applyFont="1" applyProtection="1">
      <protection locked="0"/>
    </xf>
    <xf numFmtId="0" fontId="66" fillId="2" borderId="1" xfId="0" applyFont="1" applyFill="1" applyBorder="1" applyAlignment="1" applyProtection="1">
      <alignment horizontal="center" vertical="center"/>
      <protection locked="0"/>
    </xf>
    <xf numFmtId="0" fontId="64" fillId="2" borderId="1" xfId="0" applyFont="1" applyFill="1" applyBorder="1" applyAlignment="1" applyProtection="1">
      <alignment vertical="center"/>
      <protection locked="0"/>
    </xf>
    <xf numFmtId="0" fontId="34" fillId="2" borderId="1" xfId="0" applyFont="1" applyFill="1" applyBorder="1" applyAlignment="1" applyProtection="1">
      <alignment vertical="center"/>
      <protection locked="0"/>
    </xf>
    <xf numFmtId="0" fontId="66" fillId="2" borderId="1" xfId="0" applyFont="1" applyFill="1" applyBorder="1" applyAlignment="1" applyProtection="1">
      <alignment vertical="center" wrapText="1"/>
      <protection locked="0"/>
    </xf>
    <xf numFmtId="9" fontId="34" fillId="2" borderId="1" xfId="0" applyNumberFormat="1" applyFont="1" applyFill="1" applyBorder="1" applyAlignment="1" applyProtection="1">
      <alignment horizontal="center" vertical="center" wrapText="1"/>
      <protection locked="0"/>
    </xf>
    <xf numFmtId="9" fontId="34" fillId="2" borderId="1" xfId="3" applyFont="1" applyFill="1" applyBorder="1" applyAlignment="1" applyProtection="1">
      <alignment horizontal="center" vertical="center"/>
      <protection locked="0"/>
    </xf>
    <xf numFmtId="0" fontId="61" fillId="2" borderId="1" xfId="0" applyFont="1" applyFill="1" applyBorder="1" applyAlignment="1" applyProtection="1">
      <alignment horizontal="center" vertical="center"/>
      <protection locked="0"/>
    </xf>
    <xf numFmtId="9" fontId="34" fillId="2" borderId="1" xfId="0" applyNumberFormat="1"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0" fontId="34" fillId="2" borderId="1" xfId="0" applyFont="1" applyFill="1" applyBorder="1" applyProtection="1">
      <protection locked="0"/>
    </xf>
    <xf numFmtId="167" fontId="34" fillId="2" borderId="0" xfId="0" applyNumberFormat="1" applyFont="1" applyFill="1" applyProtection="1">
      <protection locked="0"/>
    </xf>
    <xf numFmtId="0" fontId="66" fillId="0" borderId="25" xfId="0" applyFont="1" applyBorder="1" applyAlignment="1" applyProtection="1">
      <alignment vertical="center" wrapText="1"/>
      <protection locked="0"/>
    </xf>
    <xf numFmtId="0" fontId="66" fillId="0" borderId="26" xfId="0" applyFont="1" applyBorder="1" applyAlignment="1" applyProtection="1">
      <alignment vertical="center" wrapText="1"/>
      <protection locked="0"/>
    </xf>
    <xf numFmtId="0" fontId="66" fillId="2" borderId="1" xfId="0" applyFont="1" applyFill="1" applyBorder="1" applyAlignment="1" applyProtection="1">
      <alignment vertical="center"/>
      <protection locked="0"/>
    </xf>
    <xf numFmtId="0" fontId="34" fillId="17" borderId="1" xfId="0" applyFont="1" applyFill="1" applyBorder="1" applyAlignment="1" applyProtection="1">
      <alignment vertical="center"/>
      <protection locked="0"/>
    </xf>
    <xf numFmtId="0" fontId="34" fillId="17" borderId="1" xfId="0" applyFont="1" applyFill="1" applyBorder="1" applyAlignment="1" applyProtection="1">
      <alignment horizontal="center" vertical="center"/>
      <protection locked="0"/>
    </xf>
    <xf numFmtId="9" fontId="34" fillId="10" borderId="1" xfId="0" applyNumberFormat="1" applyFont="1" applyFill="1" applyBorder="1" applyAlignment="1" applyProtection="1">
      <alignment horizontal="center" vertical="center" wrapText="1"/>
      <protection locked="0"/>
    </xf>
    <xf numFmtId="9" fontId="34" fillId="10" borderId="1" xfId="3" applyFont="1" applyFill="1" applyBorder="1" applyAlignment="1" applyProtection="1">
      <alignment horizontal="center" vertical="center"/>
      <protection locked="0"/>
    </xf>
    <xf numFmtId="0" fontId="61" fillId="10" borderId="1" xfId="0" applyFont="1" applyFill="1" applyBorder="1" applyAlignment="1" applyProtection="1">
      <alignment horizontal="center" vertical="center"/>
      <protection locked="0"/>
    </xf>
    <xf numFmtId="9" fontId="34" fillId="10" borderId="1" xfId="0" applyNumberFormat="1" applyFont="1" applyFill="1" applyBorder="1" applyAlignment="1" applyProtection="1">
      <alignment horizontal="center" vertical="center"/>
      <protection locked="0"/>
    </xf>
    <xf numFmtId="0" fontId="34" fillId="10" borderId="1" xfId="0" applyFont="1" applyFill="1" applyBorder="1" applyProtection="1">
      <protection locked="0"/>
    </xf>
    <xf numFmtId="167" fontId="34" fillId="10" borderId="1" xfId="1" applyNumberFormat="1" applyFont="1" applyFill="1" applyBorder="1" applyAlignment="1" applyProtection="1">
      <alignment horizontal="right" vertical="center"/>
      <protection locked="0"/>
    </xf>
    <xf numFmtId="0" fontId="65" fillId="18" borderId="1" xfId="0" applyFont="1" applyFill="1" applyBorder="1" applyAlignment="1" applyProtection="1">
      <alignment horizontal="right" vertical="center"/>
      <protection locked="0"/>
    </xf>
    <xf numFmtId="0" fontId="65" fillId="18" borderId="1" xfId="0" applyFont="1" applyFill="1" applyBorder="1" applyAlignment="1" applyProtection="1">
      <alignment horizontal="center" vertical="center"/>
      <protection locked="0"/>
    </xf>
    <xf numFmtId="0" fontId="65" fillId="12" borderId="1" xfId="0" applyFont="1" applyFill="1" applyBorder="1" applyAlignment="1" applyProtection="1">
      <alignment horizontal="center" vertical="center"/>
      <protection locked="0"/>
    </xf>
    <xf numFmtId="0" fontId="65" fillId="12" borderId="1" xfId="0" applyFont="1" applyFill="1" applyBorder="1" applyAlignment="1" applyProtection="1">
      <alignment horizontal="center" vertical="center" wrapText="1"/>
      <protection locked="0"/>
    </xf>
    <xf numFmtId="9" fontId="66" fillId="12" borderId="1" xfId="0" applyNumberFormat="1" applyFont="1" applyFill="1" applyBorder="1" applyAlignment="1" applyProtection="1">
      <alignment horizontal="center" vertical="center" wrapText="1"/>
      <protection locked="0"/>
    </xf>
    <xf numFmtId="0" fontId="66" fillId="12" borderId="1" xfId="0" applyFont="1" applyFill="1" applyBorder="1" applyAlignment="1" applyProtection="1">
      <alignment horizontal="center" vertical="center"/>
      <protection locked="0"/>
    </xf>
    <xf numFmtId="0" fontId="66" fillId="12" borderId="1" xfId="0" applyFont="1" applyFill="1" applyBorder="1" applyProtection="1">
      <protection locked="0"/>
    </xf>
    <xf numFmtId="0" fontId="66" fillId="12" borderId="25" xfId="0" applyFont="1" applyFill="1" applyBorder="1" applyAlignment="1" applyProtection="1">
      <alignment wrapText="1"/>
      <protection locked="0"/>
    </xf>
    <xf numFmtId="167" fontId="67" fillId="12" borderId="1" xfId="6" applyNumberFormat="1" applyFont="1" applyFill="1" applyBorder="1" applyAlignment="1" applyProtection="1">
      <alignment horizontal="right" vertical="center"/>
      <protection locked="0"/>
    </xf>
    <xf numFmtId="0" fontId="65" fillId="2" borderId="1" xfId="0" applyFont="1" applyFill="1" applyBorder="1" applyAlignment="1" applyProtection="1">
      <alignment vertical="center"/>
      <protection locked="0"/>
    </xf>
    <xf numFmtId="0" fontId="65" fillId="2" borderId="1" xfId="0" applyFont="1" applyFill="1" applyBorder="1" applyProtection="1">
      <protection locked="0"/>
    </xf>
    <xf numFmtId="0" fontId="65" fillId="2" borderId="1" xfId="0" applyFont="1" applyFill="1" applyBorder="1" applyAlignment="1" applyProtection="1">
      <alignment horizontal="center" vertical="center" wrapText="1"/>
      <protection locked="0"/>
    </xf>
    <xf numFmtId="0" fontId="66" fillId="0" borderId="25" xfId="0" applyFont="1" applyBorder="1" applyAlignment="1" applyProtection="1">
      <alignment wrapText="1"/>
      <protection locked="0"/>
    </xf>
    <xf numFmtId="0" fontId="34" fillId="0" borderId="0" xfId="0" applyFont="1" applyAlignment="1" applyProtection="1">
      <alignment wrapText="1"/>
      <protection locked="0"/>
    </xf>
    <xf numFmtId="0" fontId="34" fillId="0" borderId="0" xfId="0" applyFont="1" applyAlignment="1" applyProtection="1">
      <alignment horizontal="center" wrapText="1"/>
      <protection locked="0"/>
    </xf>
    <xf numFmtId="0" fontId="62" fillId="0" borderId="0" xfId="0" applyFont="1" applyProtection="1">
      <protection locked="0"/>
    </xf>
    <xf numFmtId="169" fontId="34" fillId="11" borderId="31" xfId="0" applyNumberFormat="1" applyFont="1" applyFill="1" applyBorder="1" applyProtection="1">
      <protection locked="0"/>
    </xf>
    <xf numFmtId="0" fontId="34" fillId="0" borderId="0" xfId="0" applyFont="1" applyAlignment="1" applyProtection="1">
      <alignment horizontal="right" wrapText="1"/>
      <protection locked="0"/>
    </xf>
    <xf numFmtId="0" fontId="66" fillId="2" borderId="1" xfId="0" applyFont="1" applyFill="1" applyBorder="1" applyAlignment="1" applyProtection="1">
      <alignment horizontal="center" vertical="center" wrapText="1"/>
      <protection locked="0"/>
    </xf>
    <xf numFmtId="0" fontId="34" fillId="11" borderId="30" xfId="0" applyFont="1" applyFill="1" applyBorder="1" applyAlignment="1" applyProtection="1">
      <alignment horizontal="right" wrapText="1"/>
      <protection locked="0"/>
    </xf>
    <xf numFmtId="0" fontId="65" fillId="0" borderId="0" xfId="0" applyFont="1" applyAlignment="1" applyProtection="1">
      <alignment horizontal="center" vertical="center" wrapText="1"/>
      <protection locked="0"/>
    </xf>
    <xf numFmtId="0" fontId="52" fillId="0" borderId="0" xfId="0" applyFont="1" applyAlignment="1" applyProtection="1">
      <alignment horizontal="center"/>
      <protection locked="0"/>
    </xf>
    <xf numFmtId="0" fontId="34" fillId="0" borderId="0" xfId="0" applyFont="1" applyAlignment="1" applyProtection="1">
      <alignment horizontal="center"/>
      <protection locked="0"/>
    </xf>
    <xf numFmtId="0" fontId="6" fillId="0" borderId="0" xfId="0" applyFont="1" applyProtection="1">
      <protection locked="0"/>
    </xf>
    <xf numFmtId="0" fontId="6" fillId="0" borderId="0" xfId="0" applyFont="1" applyAlignment="1" applyProtection="1">
      <alignment horizontal="center"/>
      <protection locked="0"/>
    </xf>
    <xf numFmtId="0" fontId="6" fillId="0" borderId="0" xfId="0" applyFont="1" applyAlignment="1" applyProtection="1">
      <alignment horizontal="center" vertical="center"/>
      <protection locked="0"/>
    </xf>
    <xf numFmtId="166" fontId="6" fillId="0" borderId="0" xfId="0" applyNumberFormat="1" applyFont="1" applyProtection="1">
      <protection locked="0"/>
    </xf>
    <xf numFmtId="0" fontId="35" fillId="0" borderId="0" xfId="0" applyFont="1" applyProtection="1">
      <protection locked="0"/>
    </xf>
    <xf numFmtId="0" fontId="35" fillId="0" borderId="0" xfId="0" applyFont="1" applyAlignment="1" applyProtection="1">
      <alignment horizontal="center" vertical="center"/>
      <protection locked="0"/>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horizontal="center" vertical="center" wrapText="1"/>
      <protection locked="0"/>
    </xf>
    <xf numFmtId="0" fontId="39" fillId="2" borderId="1" xfId="0" applyFont="1" applyFill="1" applyBorder="1" applyAlignment="1">
      <alignment vertical="center"/>
    </xf>
    <xf numFmtId="0" fontId="39" fillId="2" borderId="0" xfId="0" applyFont="1" applyFill="1" applyAlignment="1">
      <alignment vertical="center"/>
    </xf>
    <xf numFmtId="0" fontId="40" fillId="2" borderId="0" xfId="0" applyFont="1" applyFill="1" applyAlignment="1">
      <alignment horizontal="center" vertical="center"/>
    </xf>
    <xf numFmtId="0" fontId="43" fillId="2" borderId="0" xfId="0" applyFont="1" applyFill="1" applyProtection="1">
      <protection locked="0"/>
    </xf>
    <xf numFmtId="0" fontId="40" fillId="5" borderId="0" xfId="0" applyFont="1" applyFill="1" applyAlignment="1">
      <alignment horizontal="right" vertical="center" wrapText="1"/>
    </xf>
    <xf numFmtId="165" fontId="44" fillId="3" borderId="1" xfId="4" applyNumberFormat="1" applyFont="1" applyFill="1" applyBorder="1" applyAlignment="1">
      <alignment horizontal="center" vertical="center" textRotation="90"/>
    </xf>
    <xf numFmtId="0" fontId="43" fillId="0" borderId="0" xfId="0" applyFont="1" applyProtection="1">
      <protection locked="0"/>
    </xf>
    <xf numFmtId="0" fontId="43" fillId="7" borderId="1" xfId="0" applyFont="1" applyFill="1" applyBorder="1" applyAlignment="1" applyProtection="1">
      <alignment vertical="center"/>
      <protection locked="0"/>
    </xf>
    <xf numFmtId="0" fontId="43" fillId="7" borderId="1" xfId="0" applyFont="1" applyFill="1" applyBorder="1" applyAlignment="1" applyProtection="1">
      <alignment horizontal="center" vertical="center"/>
      <protection locked="0"/>
    </xf>
    <xf numFmtId="0" fontId="41" fillId="7" borderId="1" xfId="0" applyFont="1" applyFill="1" applyBorder="1" applyAlignment="1" applyProtection="1">
      <alignment vertical="center"/>
      <protection locked="0"/>
    </xf>
    <xf numFmtId="0" fontId="41" fillId="7" borderId="1" xfId="0"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wrapText="1"/>
      <protection locked="0"/>
    </xf>
    <xf numFmtId="0" fontId="41" fillId="7" borderId="21" xfId="0" applyFont="1" applyFill="1" applyBorder="1" applyAlignment="1" applyProtection="1">
      <alignment horizontal="center" vertical="center"/>
      <protection locked="0"/>
    </xf>
    <xf numFmtId="9" fontId="46" fillId="7" borderId="21" xfId="0" applyNumberFormat="1" applyFont="1" applyFill="1" applyBorder="1" applyAlignment="1" applyProtection="1">
      <alignment horizontal="center" vertical="center"/>
      <protection locked="0"/>
    </xf>
    <xf numFmtId="167" fontId="41" fillId="7" borderId="21" xfId="1" applyNumberFormat="1" applyFont="1" applyFill="1" applyBorder="1" applyAlignment="1" applyProtection="1">
      <alignment horizontal="right" vertical="center"/>
      <protection locked="0"/>
    </xf>
    <xf numFmtId="0" fontId="43" fillId="8" borderId="1" xfId="0" applyFont="1" applyFill="1" applyBorder="1" applyAlignment="1" applyProtection="1">
      <alignment vertical="center"/>
      <protection locked="0"/>
    </xf>
    <xf numFmtId="0" fontId="43" fillId="8" borderId="1" xfId="0" applyFont="1" applyFill="1" applyBorder="1" applyAlignment="1" applyProtection="1">
      <alignment horizontal="center" vertical="center"/>
      <protection locked="0"/>
    </xf>
    <xf numFmtId="0" fontId="47" fillId="8" borderId="1" xfId="0" applyFont="1" applyFill="1" applyBorder="1" applyAlignment="1" applyProtection="1">
      <alignment vertical="center"/>
      <protection locked="0"/>
    </xf>
    <xf numFmtId="0" fontId="41" fillId="8" borderId="1" xfId="0" applyFont="1" applyFill="1" applyBorder="1" applyAlignment="1" applyProtection="1">
      <alignment vertical="center"/>
      <protection locked="0"/>
    </xf>
    <xf numFmtId="0" fontId="41" fillId="8" borderId="1" xfId="0" applyFont="1" applyFill="1" applyBorder="1" applyAlignment="1" applyProtection="1">
      <alignment horizontal="center" vertical="center"/>
      <protection locked="0"/>
    </xf>
    <xf numFmtId="0" fontId="41" fillId="8" borderId="1" xfId="0" applyFont="1" applyFill="1" applyBorder="1" applyAlignment="1" applyProtection="1">
      <alignment horizontal="center" vertical="center" wrapText="1"/>
      <protection locked="0"/>
    </xf>
    <xf numFmtId="9" fontId="41" fillId="8" borderId="1" xfId="0" applyNumberFormat="1" applyFont="1" applyFill="1" applyBorder="1" applyAlignment="1" applyProtection="1">
      <alignment horizontal="center" vertical="center"/>
      <protection locked="0"/>
    </xf>
    <xf numFmtId="167" fontId="41" fillId="8" borderId="1" xfId="1" applyNumberFormat="1" applyFont="1" applyFill="1" applyBorder="1" applyAlignment="1" applyProtection="1">
      <alignment horizontal="right" vertical="center"/>
      <protection locked="0"/>
    </xf>
    <xf numFmtId="0" fontId="51" fillId="0" borderId="1" xfId="0" applyFont="1" applyBorder="1" applyAlignment="1" applyProtection="1">
      <alignment horizontal="right" vertical="center"/>
      <protection locked="0"/>
    </xf>
    <xf numFmtId="0" fontId="51" fillId="0" borderId="1" xfId="0" applyFont="1" applyBorder="1" applyAlignment="1" applyProtection="1">
      <alignment horizontal="center" vertical="center"/>
      <protection locked="0"/>
    </xf>
    <xf numFmtId="0" fontId="48" fillId="0" borderId="1" xfId="0" applyFont="1" applyBorder="1" applyAlignment="1" applyProtection="1">
      <alignment vertical="center"/>
      <protection locked="0"/>
    </xf>
    <xf numFmtId="0" fontId="48" fillId="0" borderId="1" xfId="0" applyFont="1" applyBorder="1" applyProtection="1">
      <protection locked="0"/>
    </xf>
    <xf numFmtId="0" fontId="48" fillId="0" borderId="1" xfId="0" applyFont="1" applyBorder="1" applyAlignment="1" applyProtection="1">
      <alignment horizontal="center" vertical="center"/>
      <protection locked="0"/>
    </xf>
    <xf numFmtId="0" fontId="48" fillId="0" borderId="1" xfId="0" applyFont="1" applyBorder="1" applyAlignment="1" applyProtection="1">
      <alignment horizontal="center" vertical="center" wrapText="1"/>
      <protection locked="0"/>
    </xf>
    <xf numFmtId="167" fontId="50" fillId="0" borderId="1" xfId="6" applyNumberFormat="1" applyFont="1" applyFill="1" applyBorder="1" applyAlignment="1" applyProtection="1">
      <alignment horizontal="right" vertical="center"/>
      <protection locked="0"/>
    </xf>
    <xf numFmtId="9" fontId="41" fillId="7" borderId="21" xfId="0" applyNumberFormat="1" applyFont="1" applyFill="1" applyBorder="1" applyAlignment="1" applyProtection="1">
      <alignment horizontal="center" vertical="center" wrapText="1"/>
      <protection locked="0"/>
    </xf>
    <xf numFmtId="9" fontId="41" fillId="8" borderId="1" xfId="0" applyNumberFormat="1" applyFont="1" applyFill="1" applyBorder="1" applyAlignment="1" applyProtection="1">
      <alignment horizontal="center" vertical="center" wrapText="1"/>
      <protection locked="0"/>
    </xf>
    <xf numFmtId="9" fontId="41" fillId="8" borderId="1" xfId="3" applyFont="1" applyFill="1" applyBorder="1" applyAlignment="1" applyProtection="1">
      <alignment horizontal="center" vertical="center"/>
      <protection locked="0"/>
    </xf>
    <xf numFmtId="0" fontId="49" fillId="0" borderId="25" xfId="0" applyFont="1" applyBorder="1" applyAlignment="1" applyProtection="1">
      <alignment wrapText="1"/>
      <protection locked="0"/>
    </xf>
    <xf numFmtId="169" fontId="18" fillId="2" borderId="0" xfId="0" applyNumberFormat="1" applyFont="1" applyFill="1" applyProtection="1">
      <protection locked="0"/>
    </xf>
    <xf numFmtId="0" fontId="6" fillId="2" borderId="0" xfId="0" applyFont="1" applyFill="1" applyProtection="1">
      <protection locked="0"/>
    </xf>
    <xf numFmtId="0" fontId="4" fillId="0" borderId="0" xfId="0" applyFont="1" applyAlignment="1" applyProtection="1">
      <alignment horizontal="center"/>
      <protection locked="0"/>
    </xf>
    <xf numFmtId="0" fontId="52" fillId="2" borderId="0" xfId="0" applyFont="1" applyFill="1" applyProtection="1">
      <protection locked="0"/>
    </xf>
    <xf numFmtId="0" fontId="4" fillId="0" borderId="0" xfId="0" applyFont="1" applyProtection="1">
      <protection locked="0"/>
    </xf>
    <xf numFmtId="0" fontId="4" fillId="0" borderId="0" xfId="0" applyFont="1" applyAlignment="1" applyProtection="1">
      <alignment wrapText="1"/>
      <protection locked="0"/>
    </xf>
    <xf numFmtId="0" fontId="5" fillId="0" borderId="0" xfId="0" applyFont="1" applyProtection="1">
      <protection locked="0"/>
    </xf>
    <xf numFmtId="0" fontId="4" fillId="0" borderId="0" xfId="0" applyFont="1" applyAlignment="1" applyProtection="1">
      <alignment horizontal="center" wrapText="1"/>
      <protection locked="0"/>
    </xf>
    <xf numFmtId="0" fontId="52" fillId="2" borderId="0" xfId="0" applyFont="1" applyFill="1" applyAlignment="1" applyProtection="1">
      <alignment wrapText="1"/>
      <protection locked="0"/>
    </xf>
    <xf numFmtId="165" fontId="59" fillId="3" borderId="5" xfId="4" applyNumberFormat="1" applyFont="1" applyFill="1" applyBorder="1" applyAlignment="1">
      <alignment horizontal="center" vertical="center"/>
    </xf>
    <xf numFmtId="165" fontId="59" fillId="3" borderId="6" xfId="4" applyNumberFormat="1" applyFont="1" applyFill="1" applyBorder="1" applyAlignment="1">
      <alignment horizontal="center" vertical="center"/>
    </xf>
    <xf numFmtId="165" fontId="59" fillId="3" borderId="8" xfId="4" applyNumberFormat="1" applyFont="1" applyFill="1" applyBorder="1" applyAlignment="1">
      <alignment horizontal="center" vertical="center"/>
    </xf>
    <xf numFmtId="165" fontId="59" fillId="3" borderId="3" xfId="4" applyNumberFormat="1" applyFont="1" applyFill="1" applyBorder="1" applyAlignment="1">
      <alignment horizontal="center" vertical="center"/>
    </xf>
    <xf numFmtId="0" fontId="61" fillId="2" borderId="1" xfId="0" applyFont="1" applyFill="1" applyBorder="1" applyAlignment="1">
      <alignment vertical="center"/>
    </xf>
    <xf numFmtId="165" fontId="62" fillId="6" borderId="3" xfId="4" applyNumberFormat="1" applyFont="1" applyFill="1" applyBorder="1" applyAlignment="1">
      <alignment horizontal="center" vertical="center" wrapText="1"/>
    </xf>
    <xf numFmtId="165" fontId="62" fillId="6" borderId="16" xfId="4" applyNumberFormat="1" applyFont="1" applyFill="1" applyBorder="1" applyAlignment="1">
      <alignment horizontal="center" vertical="center" wrapText="1"/>
    </xf>
    <xf numFmtId="0" fontId="34" fillId="2" borderId="0" xfId="0" applyFont="1" applyFill="1" applyProtection="1">
      <protection locked="0"/>
    </xf>
    <xf numFmtId="165" fontId="62" fillId="3" borderId="1" xfId="4" applyNumberFormat="1" applyFont="1" applyFill="1" applyBorder="1" applyAlignment="1">
      <alignment horizontal="center" vertical="center" textRotation="90"/>
    </xf>
    <xf numFmtId="165" fontId="62" fillId="6" borderId="1" xfId="4" applyNumberFormat="1" applyFont="1" applyFill="1" applyBorder="1" applyAlignment="1">
      <alignment horizontal="center" vertical="center" textRotation="90"/>
    </xf>
    <xf numFmtId="165" fontId="63" fillId="6" borderId="1" xfId="4" applyNumberFormat="1" applyFont="1" applyFill="1" applyBorder="1" applyAlignment="1">
      <alignment horizontal="left" vertical="center" textRotation="90"/>
    </xf>
    <xf numFmtId="165" fontId="62" fillId="6" borderId="1" xfId="4" applyNumberFormat="1" applyFont="1" applyFill="1" applyBorder="1" applyAlignment="1">
      <alignment horizontal="center" vertical="center" wrapText="1"/>
    </xf>
    <xf numFmtId="165" fontId="62" fillId="6" borderId="1" xfId="4" applyNumberFormat="1" applyFont="1" applyFill="1" applyBorder="1" applyAlignment="1">
      <alignment horizontal="center" vertical="center"/>
    </xf>
    <xf numFmtId="0" fontId="62" fillId="3" borderId="16" xfId="0" applyFont="1" applyFill="1" applyBorder="1" applyAlignment="1">
      <alignment horizontal="center" vertical="center"/>
    </xf>
    <xf numFmtId="165" fontId="62" fillId="3" borderId="16" xfId="4" applyNumberFormat="1" applyFont="1" applyFill="1" applyBorder="1" applyAlignment="1">
      <alignment horizontal="center" vertical="center"/>
    </xf>
    <xf numFmtId="0" fontId="34" fillId="0" borderId="0" xfId="0" applyFont="1" applyProtection="1">
      <protection locked="0"/>
    </xf>
    <xf numFmtId="0" fontId="34" fillId="10" borderId="1" xfId="0" applyFont="1" applyFill="1" applyBorder="1" applyAlignment="1" applyProtection="1">
      <alignment vertical="center"/>
      <protection locked="0"/>
    </xf>
    <xf numFmtId="0" fontId="34" fillId="10" borderId="1" xfId="0" applyFont="1" applyFill="1" applyBorder="1" applyAlignment="1" applyProtection="1">
      <alignment horizontal="center" vertical="center"/>
      <protection locked="0"/>
    </xf>
    <xf numFmtId="0" fontId="64" fillId="10" borderId="1" xfId="0" applyFont="1" applyFill="1" applyBorder="1" applyAlignment="1" applyProtection="1">
      <alignment vertical="center"/>
      <protection locked="0"/>
    </xf>
    <xf numFmtId="0" fontId="34" fillId="10" borderId="1" xfId="0" applyFont="1" applyFill="1" applyBorder="1" applyAlignment="1" applyProtection="1">
      <alignment horizontal="center" vertical="center" wrapText="1"/>
      <protection locked="0"/>
    </xf>
    <xf numFmtId="171" fontId="34" fillId="10" borderId="21" xfId="1" applyNumberFormat="1" applyFont="1" applyFill="1" applyBorder="1" applyAlignment="1" applyProtection="1">
      <alignment horizontal="center" vertical="center"/>
      <protection locked="0"/>
    </xf>
    <xf numFmtId="0" fontId="34" fillId="10" borderId="21" xfId="0" applyFont="1" applyFill="1" applyBorder="1" applyAlignment="1" applyProtection="1">
      <alignment horizontal="center" vertical="center"/>
      <protection locked="0"/>
    </xf>
    <xf numFmtId="9" fontId="61" fillId="10" borderId="21" xfId="0" applyNumberFormat="1" applyFont="1" applyFill="1" applyBorder="1" applyAlignment="1" applyProtection="1">
      <alignment horizontal="center" vertical="center"/>
      <protection locked="0"/>
    </xf>
    <xf numFmtId="0" fontId="34" fillId="10" borderId="21" xfId="0" applyFont="1" applyFill="1" applyBorder="1" applyProtection="1">
      <protection locked="0"/>
    </xf>
    <xf numFmtId="167" fontId="34" fillId="10" borderId="21" xfId="1" applyNumberFormat="1" applyFont="1" applyFill="1" applyBorder="1" applyAlignment="1" applyProtection="1">
      <alignment horizontal="right" vertical="center"/>
      <protection locked="0"/>
    </xf>
    <xf numFmtId="0" fontId="34" fillId="8" borderId="0" xfId="0" applyFont="1" applyFill="1" applyProtection="1">
      <protection locked="0"/>
    </xf>
    <xf numFmtId="0" fontId="34" fillId="12" borderId="1" xfId="0" applyFont="1" applyFill="1" applyBorder="1" applyAlignment="1" applyProtection="1">
      <alignment vertical="center"/>
      <protection locked="0"/>
    </xf>
    <xf numFmtId="0" fontId="34" fillId="12" borderId="1" xfId="0" applyFont="1" applyFill="1" applyBorder="1" applyAlignment="1" applyProtection="1">
      <alignment horizontal="center" vertical="center"/>
      <protection locked="0"/>
    </xf>
    <xf numFmtId="0" fontId="64" fillId="12" borderId="1" xfId="0" applyFont="1" applyFill="1" applyBorder="1" applyAlignment="1" applyProtection="1">
      <alignment vertical="center"/>
      <protection locked="0"/>
    </xf>
    <xf numFmtId="0" fontId="64" fillId="12" borderId="1" xfId="0" applyFont="1" applyFill="1" applyBorder="1" applyAlignment="1" applyProtection="1">
      <alignment vertical="center" wrapText="1"/>
      <protection locked="0"/>
    </xf>
    <xf numFmtId="0" fontId="34" fillId="12" borderId="1" xfId="0" applyFont="1" applyFill="1" applyBorder="1" applyAlignment="1" applyProtection="1">
      <alignment horizontal="center" vertical="center" wrapText="1"/>
      <protection locked="0"/>
    </xf>
    <xf numFmtId="171" fontId="34" fillId="12" borderId="21" xfId="1" applyNumberFormat="1" applyFont="1" applyFill="1" applyBorder="1" applyAlignment="1" applyProtection="1">
      <alignment horizontal="center" vertical="center"/>
      <protection locked="0"/>
    </xf>
    <xf numFmtId="0" fontId="34" fillId="12" borderId="21" xfId="0" applyFont="1" applyFill="1" applyBorder="1" applyAlignment="1" applyProtection="1">
      <alignment horizontal="center" vertical="center"/>
      <protection locked="0"/>
    </xf>
    <xf numFmtId="9" fontId="61" fillId="12" borderId="1" xfId="3" applyFont="1" applyFill="1" applyBorder="1" applyAlignment="1" applyProtection="1">
      <alignment horizontal="center" vertical="center"/>
      <protection locked="0"/>
    </xf>
    <xf numFmtId="9" fontId="34" fillId="12" borderId="1" xfId="0" applyNumberFormat="1" applyFont="1" applyFill="1" applyBorder="1" applyAlignment="1" applyProtection="1">
      <alignment horizontal="center" vertical="center"/>
      <protection locked="0"/>
    </xf>
    <xf numFmtId="0" fontId="34" fillId="12" borderId="1" xfId="0" applyFont="1" applyFill="1" applyBorder="1" applyProtection="1">
      <protection locked="0"/>
    </xf>
    <xf numFmtId="167" fontId="34" fillId="12" borderId="1" xfId="1" applyNumberFormat="1" applyFont="1" applyFill="1" applyBorder="1" applyAlignment="1" applyProtection="1">
      <alignment horizontal="right" vertical="center"/>
      <protection locked="0"/>
    </xf>
    <xf numFmtId="167" fontId="34" fillId="0" borderId="0" xfId="0" applyNumberFormat="1" applyFont="1" applyProtection="1">
      <protection locked="0"/>
    </xf>
    <xf numFmtId="0" fontId="34" fillId="9" borderId="0" xfId="0" applyFont="1" applyFill="1" applyProtection="1">
      <protection locked="0"/>
    </xf>
    <xf numFmtId="0" fontId="65" fillId="0" borderId="1" xfId="0" applyFont="1" applyBorder="1" applyAlignment="1" applyProtection="1">
      <alignment horizontal="right" vertical="center"/>
      <protection locked="0"/>
    </xf>
    <xf numFmtId="0" fontId="65" fillId="0" borderId="1" xfId="0" applyFont="1" applyBorder="1" applyAlignment="1" applyProtection="1">
      <alignment horizontal="center" vertical="center"/>
      <protection locked="0"/>
    </xf>
    <xf numFmtId="0" fontId="65" fillId="0" borderId="1" xfId="0" applyFont="1" applyBorder="1" applyAlignment="1" applyProtection="1">
      <alignment vertical="center"/>
      <protection locked="0"/>
    </xf>
    <xf numFmtId="0" fontId="65" fillId="0" borderId="1" xfId="0" applyFont="1" applyBorder="1" applyProtection="1">
      <protection locked="0"/>
    </xf>
    <xf numFmtId="0" fontId="65" fillId="0" borderId="1" xfId="0" applyFont="1" applyBorder="1" applyAlignment="1" applyProtection="1">
      <alignment horizontal="center" vertical="center" wrapText="1"/>
      <protection locked="0"/>
    </xf>
    <xf numFmtId="9" fontId="66" fillId="0" borderId="1" xfId="0" applyNumberFormat="1" applyFont="1" applyBorder="1" applyAlignment="1" applyProtection="1">
      <alignment horizontal="center" vertical="center" wrapText="1"/>
      <protection locked="0"/>
    </xf>
    <xf numFmtId="0" fontId="66" fillId="0" borderId="1" xfId="0" applyFont="1" applyBorder="1" applyAlignment="1" applyProtection="1">
      <alignment horizontal="center" vertical="center"/>
      <protection locked="0"/>
    </xf>
    <xf numFmtId="0" fontId="66" fillId="0" borderId="1" xfId="0" applyFont="1" applyBorder="1" applyProtection="1">
      <protection locked="0"/>
    </xf>
    <xf numFmtId="0" fontId="66" fillId="0" borderId="24" xfId="0" applyFont="1" applyBorder="1" applyAlignment="1" applyProtection="1">
      <alignment vertical="center"/>
      <protection locked="0"/>
    </xf>
    <xf numFmtId="0" fontId="66" fillId="0" borderId="24" xfId="0" applyFont="1" applyBorder="1" applyProtection="1">
      <protection locked="0"/>
    </xf>
    <xf numFmtId="167" fontId="67" fillId="0" borderId="1" xfId="6" applyNumberFormat="1" applyFont="1" applyFill="1" applyBorder="1" applyAlignment="1" applyProtection="1">
      <alignment horizontal="right" vertical="center"/>
      <protection locked="0"/>
    </xf>
    <xf numFmtId="0" fontId="61" fillId="0" borderId="0" xfId="0" applyFont="1" applyProtection="1">
      <protection locked="0"/>
    </xf>
    <xf numFmtId="0" fontId="66" fillId="0" borderId="24" xfId="0" applyFont="1" applyBorder="1" applyAlignment="1" applyProtection="1">
      <alignment vertical="center" wrapText="1"/>
      <protection locked="0"/>
    </xf>
    <xf numFmtId="0" fontId="65" fillId="0" borderId="1" xfId="0" applyFont="1" applyBorder="1" applyAlignment="1" applyProtection="1">
      <alignment vertical="center" wrapText="1"/>
      <protection locked="0"/>
    </xf>
    <xf numFmtId="0" fontId="66" fillId="0" borderId="24" xfId="0" applyFont="1" applyBorder="1" applyAlignment="1" applyProtection="1">
      <alignment horizontal="left" vertical="center" wrapText="1"/>
      <protection locked="0"/>
    </xf>
    <xf numFmtId="0" fontId="67" fillId="0" borderId="42" xfId="0" applyFont="1" applyBorder="1" applyAlignment="1">
      <alignment vertical="center"/>
    </xf>
    <xf numFmtId="0" fontId="34" fillId="7" borderId="1" xfId="0" applyFont="1" applyFill="1" applyBorder="1" applyAlignment="1" applyProtection="1">
      <alignment vertical="center"/>
      <protection locked="0"/>
    </xf>
    <xf numFmtId="0" fontId="34" fillId="7" borderId="1" xfId="0" applyFont="1" applyFill="1" applyBorder="1" applyAlignment="1" applyProtection="1">
      <alignment horizontal="center" vertical="center"/>
      <protection locked="0"/>
    </xf>
    <xf numFmtId="0" fontId="68" fillId="13" borderId="22" xfId="0" applyFont="1" applyFill="1" applyBorder="1" applyAlignment="1">
      <alignment vertical="center"/>
    </xf>
    <xf numFmtId="9" fontId="34" fillId="10" borderId="21" xfId="0" applyNumberFormat="1" applyFont="1" applyFill="1" applyBorder="1" applyAlignment="1" applyProtection="1">
      <alignment horizontal="center" vertical="center" wrapText="1"/>
      <protection locked="0"/>
    </xf>
    <xf numFmtId="9" fontId="34" fillId="10" borderId="0" xfId="0" applyNumberFormat="1" applyFont="1" applyFill="1" applyAlignment="1" applyProtection="1">
      <alignment horizontal="center" vertical="center"/>
      <protection locked="0"/>
    </xf>
    <xf numFmtId="0" fontId="34" fillId="8" borderId="1" xfId="0" applyFont="1" applyFill="1" applyBorder="1" applyAlignment="1" applyProtection="1">
      <alignment vertical="center"/>
      <protection locked="0"/>
    </xf>
    <xf numFmtId="0" fontId="34" fillId="8" borderId="1" xfId="0" applyFont="1" applyFill="1" applyBorder="1" applyAlignment="1" applyProtection="1">
      <alignment horizontal="center" vertical="center"/>
      <protection locked="0"/>
    </xf>
    <xf numFmtId="0" fontId="67" fillId="12" borderId="42" xfId="0" applyFont="1" applyFill="1" applyBorder="1"/>
    <xf numFmtId="0" fontId="34" fillId="12" borderId="0" xfId="0" applyFont="1" applyFill="1" applyAlignment="1" applyProtection="1">
      <alignment vertical="center"/>
      <protection locked="0"/>
    </xf>
    <xf numFmtId="0" fontId="34" fillId="12" borderId="0" xfId="0" applyFont="1" applyFill="1" applyProtection="1">
      <protection locked="0"/>
    </xf>
    <xf numFmtId="9" fontId="34" fillId="12" borderId="1" xfId="0" applyNumberFormat="1" applyFont="1" applyFill="1" applyBorder="1" applyAlignment="1" applyProtection="1">
      <alignment horizontal="center" vertical="center" wrapText="1"/>
      <protection locked="0"/>
    </xf>
    <xf numFmtId="9" fontId="34" fillId="12" borderId="1" xfId="3" applyFont="1" applyFill="1" applyBorder="1" applyAlignment="1" applyProtection="1">
      <alignment horizontal="center" vertical="center"/>
      <protection locked="0"/>
    </xf>
    <xf numFmtId="0" fontId="61" fillId="12" borderId="1" xfId="0" applyFont="1" applyFill="1" applyBorder="1" applyAlignment="1" applyProtection="1">
      <alignment horizontal="center" vertical="center"/>
      <protection locked="0"/>
    </xf>
    <xf numFmtId="9" fontId="61" fillId="12" borderId="1" xfId="0" applyNumberFormat="1" applyFont="1" applyFill="1" applyBorder="1" applyAlignment="1" applyProtection="1">
      <alignment horizontal="center" vertical="center"/>
      <protection locked="0"/>
    </xf>
    <xf numFmtId="0" fontId="65" fillId="0" borderId="0" xfId="0" applyFont="1" applyAlignment="1" applyProtection="1">
      <alignment vertical="center"/>
      <protection locked="0"/>
    </xf>
    <xf numFmtId="0" fontId="69" fillId="0" borderId="1" xfId="0" applyFont="1" applyBorder="1" applyAlignment="1" applyProtection="1">
      <alignment horizontal="center" vertical="center"/>
      <protection locked="0"/>
    </xf>
    <xf numFmtId="0" fontId="65" fillId="0" borderId="29" xfId="0" applyFont="1" applyBorder="1" applyAlignment="1" applyProtection="1">
      <alignment horizontal="right" vertical="center"/>
      <protection locked="0"/>
    </xf>
    <xf numFmtId="0" fontId="65" fillId="0" borderId="29" xfId="0" applyFont="1" applyBorder="1" applyAlignment="1" applyProtection="1">
      <alignment horizontal="center" vertical="center"/>
      <protection locked="0"/>
    </xf>
    <xf numFmtId="0" fontId="65" fillId="0" borderId="29" xfId="0" applyFont="1" applyBorder="1" applyAlignment="1" applyProtection="1">
      <alignment vertical="center"/>
      <protection locked="0"/>
    </xf>
    <xf numFmtId="0" fontId="65" fillId="0" borderId="29" xfId="0" applyFont="1" applyBorder="1" applyProtection="1">
      <protection locked="0"/>
    </xf>
    <xf numFmtId="0" fontId="66" fillId="0" borderId="29" xfId="0" applyFont="1" applyBorder="1" applyAlignment="1" applyProtection="1">
      <alignment horizontal="center" vertical="center"/>
      <protection locked="0"/>
    </xf>
    <xf numFmtId="0" fontId="66" fillId="0" borderId="29" xfId="0" applyFont="1" applyBorder="1" applyProtection="1">
      <protection locked="0"/>
    </xf>
    <xf numFmtId="0" fontId="66" fillId="0" borderId="43" xfId="0" applyFont="1" applyBorder="1" applyProtection="1">
      <protection locked="0"/>
    </xf>
    <xf numFmtId="167" fontId="67" fillId="0" borderId="29" xfId="6" applyNumberFormat="1" applyFont="1" applyFill="1" applyBorder="1" applyAlignment="1" applyProtection="1">
      <alignment horizontal="right" vertical="center"/>
      <protection locked="0"/>
    </xf>
    <xf numFmtId="0" fontId="65" fillId="2" borderId="0" xfId="0" applyFont="1" applyFill="1" applyAlignment="1" applyProtection="1">
      <alignment horizontal="center" vertical="center"/>
      <protection locked="0"/>
    </xf>
    <xf numFmtId="0" fontId="65" fillId="2" borderId="0" xfId="0" applyFont="1" applyFill="1" applyAlignment="1" applyProtection="1">
      <alignment vertical="center"/>
      <protection locked="0"/>
    </xf>
    <xf numFmtId="0" fontId="65" fillId="2" borderId="0" xfId="0" applyFont="1" applyFill="1" applyProtection="1">
      <protection locked="0"/>
    </xf>
    <xf numFmtId="0" fontId="65" fillId="2" borderId="0" xfId="0" applyFont="1" applyFill="1" applyAlignment="1" applyProtection="1">
      <alignment horizontal="center" vertical="center" wrapText="1"/>
      <protection locked="0"/>
    </xf>
    <xf numFmtId="9" fontId="66" fillId="2" borderId="0" xfId="0" applyNumberFormat="1" applyFont="1" applyFill="1" applyAlignment="1" applyProtection="1">
      <alignment horizontal="center" vertical="center" wrapText="1"/>
      <protection locked="0"/>
    </xf>
    <xf numFmtId="0" fontId="66" fillId="2" borderId="0" xfId="0" applyFont="1" applyFill="1" applyAlignment="1" applyProtection="1">
      <alignment horizontal="center" vertical="center"/>
      <protection locked="0"/>
    </xf>
    <xf numFmtId="0" fontId="69" fillId="2" borderId="0" xfId="0" applyFont="1" applyFill="1" applyAlignment="1" applyProtection="1">
      <alignment horizontal="center" vertical="center"/>
      <protection locked="0"/>
    </xf>
    <xf numFmtId="0" fontId="66" fillId="2" borderId="0" xfId="0" applyFont="1" applyFill="1" applyProtection="1">
      <protection locked="0"/>
    </xf>
    <xf numFmtId="0" fontId="18" fillId="2" borderId="0" xfId="0" applyFont="1" applyFill="1" applyProtection="1">
      <protection locked="0"/>
    </xf>
    <xf numFmtId="0" fontId="18" fillId="2" borderId="0" xfId="0" applyFont="1" applyFill="1" applyAlignment="1" applyProtection="1">
      <alignment horizontal="center" wrapText="1"/>
      <protection locked="0"/>
    </xf>
    <xf numFmtId="0" fontId="18" fillId="2" borderId="0" xfId="0" applyFont="1" applyFill="1" applyAlignment="1" applyProtection="1">
      <alignment wrapText="1"/>
      <protection locked="0"/>
    </xf>
    <xf numFmtId="0" fontId="38" fillId="2" borderId="0" xfId="0" applyFont="1" applyFill="1" applyProtection="1">
      <protection locked="0"/>
    </xf>
    <xf numFmtId="0" fontId="18" fillId="0" borderId="0" xfId="0" applyFont="1" applyProtection="1">
      <protection locked="0"/>
    </xf>
    <xf numFmtId="0" fontId="18" fillId="0" borderId="0" xfId="0" applyFont="1" applyAlignment="1" applyProtection="1">
      <alignment horizontal="right" wrapText="1"/>
      <protection locked="0"/>
    </xf>
    <xf numFmtId="0" fontId="18" fillId="0" borderId="0" xfId="0" applyFont="1" applyAlignment="1" applyProtection="1">
      <alignment wrapText="1"/>
      <protection locked="0"/>
    </xf>
    <xf numFmtId="0" fontId="38" fillId="0" borderId="0" xfId="0" applyFont="1" applyProtection="1">
      <protection locked="0"/>
    </xf>
    <xf numFmtId="0" fontId="34" fillId="10" borderId="21" xfId="0" applyFont="1" applyFill="1" applyBorder="1" applyAlignment="1" applyProtection="1">
      <alignment horizontal="center" vertical="center" wrapText="1"/>
      <protection locked="0"/>
    </xf>
    <xf numFmtId="0" fontId="65" fillId="0" borderId="29" xfId="0" applyFont="1" applyBorder="1" applyAlignment="1" applyProtection="1">
      <alignment horizontal="center" vertical="center" wrapText="1"/>
      <protection locked="0"/>
    </xf>
    <xf numFmtId="0" fontId="18" fillId="2" borderId="0" xfId="0" applyFont="1" applyFill="1" applyAlignment="1" applyProtection="1">
      <alignment horizontal="right" wrapText="1"/>
      <protection locked="0"/>
    </xf>
    <xf numFmtId="0" fontId="64" fillId="10" borderId="1" xfId="0" applyFont="1" applyFill="1" applyBorder="1" applyAlignment="1" applyProtection="1">
      <alignment vertical="center" wrapText="1"/>
      <protection locked="0"/>
    </xf>
    <xf numFmtId="0" fontId="34" fillId="12" borderId="0" xfId="0" applyFont="1" applyFill="1" applyAlignment="1" applyProtection="1">
      <alignment wrapText="1"/>
      <protection locked="0"/>
    </xf>
    <xf numFmtId="0" fontId="18" fillId="11" borderId="30" xfId="0" applyFont="1" applyFill="1" applyBorder="1" applyAlignment="1" applyProtection="1">
      <alignment horizontal="right" wrapText="1"/>
      <protection locked="0"/>
    </xf>
    <xf numFmtId="169" fontId="18" fillId="11" borderId="31" xfId="0" applyNumberFormat="1" applyFont="1" applyFill="1" applyBorder="1" applyProtection="1">
      <protection locked="0"/>
    </xf>
    <xf numFmtId="0" fontId="66" fillId="0" borderId="27" xfId="0" applyFont="1" applyBorder="1" applyAlignment="1" applyProtection="1">
      <alignment horizontal="left" vertical="center" wrapText="1"/>
      <protection locked="0"/>
    </xf>
    <xf numFmtId="0" fontId="66" fillId="0" borderId="28" xfId="0" applyFont="1" applyBorder="1" applyAlignment="1" applyProtection="1">
      <alignment horizontal="left" vertical="center" wrapText="1"/>
      <protection locked="0"/>
    </xf>
    <xf numFmtId="0" fontId="39" fillId="2" borderId="1" xfId="0" applyFont="1" applyFill="1" applyBorder="1" applyAlignment="1" applyProtection="1">
      <alignment vertical="center"/>
    </xf>
    <xf numFmtId="0" fontId="39" fillId="2" borderId="0" xfId="0" applyFont="1" applyFill="1" applyBorder="1" applyAlignment="1" applyProtection="1">
      <alignment vertical="center"/>
    </xf>
    <xf numFmtId="0" fontId="40" fillId="2" borderId="0" xfId="0" applyFont="1" applyFill="1" applyBorder="1" applyAlignment="1" applyProtection="1">
      <alignment horizontal="center" vertical="center"/>
    </xf>
    <xf numFmtId="0" fontId="40" fillId="2" borderId="0" xfId="0" applyFont="1" applyFill="1" applyBorder="1" applyAlignment="1" applyProtection="1">
      <alignment horizontal="center" vertical="center"/>
    </xf>
    <xf numFmtId="0" fontId="41" fillId="2" borderId="0" xfId="0" applyFont="1" applyFill="1" applyBorder="1" applyAlignment="1" applyProtection="1">
      <alignment wrapText="1"/>
      <protection locked="0"/>
    </xf>
    <xf numFmtId="0" fontId="41" fillId="2" borderId="0" xfId="0" applyFont="1" applyFill="1" applyBorder="1" applyAlignment="1" applyProtection="1">
      <protection locked="0"/>
    </xf>
    <xf numFmtId="165" fontId="42" fillId="3" borderId="2" xfId="4" applyNumberFormat="1" applyFont="1" applyFill="1" applyBorder="1" applyAlignment="1" applyProtection="1">
      <alignment horizontal="center" vertical="center"/>
    </xf>
    <xf numFmtId="165" fontId="42" fillId="3" borderId="3" xfId="4" applyNumberFormat="1" applyFont="1" applyFill="1" applyBorder="1" applyAlignment="1" applyProtection="1">
      <alignment horizontal="center" vertical="center"/>
    </xf>
    <xf numFmtId="165" fontId="42" fillId="4" borderId="4" xfId="4" applyNumberFormat="1" applyFont="1" applyFill="1" applyBorder="1" applyAlignment="1" applyProtection="1">
      <alignment horizontal="center" vertical="center"/>
    </xf>
    <xf numFmtId="165" fontId="42" fillId="4" borderId="5" xfId="4" applyNumberFormat="1" applyFont="1" applyFill="1" applyBorder="1" applyAlignment="1" applyProtection="1">
      <alignment horizontal="center" vertical="center"/>
    </xf>
    <xf numFmtId="165" fontId="42" fillId="4" borderId="6" xfId="4" applyNumberFormat="1" applyFont="1" applyFill="1" applyBorder="1" applyAlignment="1" applyProtection="1">
      <alignment horizontal="center" vertical="center"/>
    </xf>
    <xf numFmtId="0" fontId="43" fillId="2" borderId="0" xfId="0" applyFont="1" applyFill="1" applyBorder="1" applyAlignment="1" applyProtection="1">
      <protection locked="0"/>
    </xf>
    <xf numFmtId="0" fontId="40" fillId="5" borderId="0" xfId="0" applyFont="1" applyFill="1" applyBorder="1" applyAlignment="1" applyProtection="1">
      <alignment horizontal="right" vertical="center" wrapText="1"/>
    </xf>
    <xf numFmtId="0" fontId="43" fillId="5" borderId="0" xfId="0" applyFont="1" applyFill="1" applyBorder="1" applyAlignment="1" applyProtection="1">
      <protection locked="0"/>
    </xf>
    <xf numFmtId="0" fontId="40" fillId="5" borderId="0" xfId="0" applyFont="1" applyFill="1" applyBorder="1" applyAlignment="1" applyProtection="1">
      <alignment horizontal="center" wrapText="1"/>
    </xf>
    <xf numFmtId="0" fontId="40" fillId="5" borderId="28" xfId="0" applyFont="1" applyFill="1" applyBorder="1" applyAlignment="1" applyProtection="1">
      <alignment horizontal="center" wrapText="1"/>
    </xf>
    <xf numFmtId="165" fontId="42" fillId="6" borderId="2" xfId="4" applyNumberFormat="1" applyFont="1" applyFill="1" applyBorder="1" applyAlignment="1" applyProtection="1">
      <alignment horizontal="center" vertical="center"/>
    </xf>
    <xf numFmtId="165" fontId="42" fillId="6" borderId="3" xfId="4" applyNumberFormat="1" applyFont="1" applyFill="1" applyBorder="1" applyAlignment="1" applyProtection="1">
      <alignment horizontal="center" vertical="center"/>
    </xf>
    <xf numFmtId="165" fontId="42" fillId="3" borderId="5" xfId="4" applyNumberFormat="1" applyFont="1" applyFill="1" applyBorder="1" applyAlignment="1" applyProtection="1">
      <alignment horizontal="center" vertical="center"/>
    </xf>
    <xf numFmtId="165" fontId="42" fillId="3" borderId="6" xfId="4" applyNumberFormat="1" applyFont="1" applyFill="1" applyBorder="1" applyAlignment="1" applyProtection="1">
      <alignment horizontal="center" vertical="center"/>
    </xf>
    <xf numFmtId="165" fontId="42" fillId="3" borderId="8" xfId="4" applyNumberFormat="1" applyFont="1" applyFill="1" applyBorder="1" applyAlignment="1" applyProtection="1">
      <alignment horizontal="center" vertical="center"/>
    </xf>
    <xf numFmtId="165" fontId="42" fillId="3" borderId="3" xfId="4" applyNumberFormat="1" applyFont="1" applyFill="1" applyBorder="1" applyAlignment="1" applyProtection="1">
      <alignment horizontal="center" vertical="center"/>
    </xf>
    <xf numFmtId="165" fontId="42" fillId="4" borderId="9" xfId="4" applyNumberFormat="1" applyFont="1" applyFill="1" applyBorder="1" applyAlignment="1" applyProtection="1">
      <alignment horizontal="center" vertical="center"/>
    </xf>
    <xf numFmtId="165" fontId="42" fillId="4" borderId="0" xfId="4" applyNumberFormat="1" applyFont="1" applyFill="1" applyBorder="1" applyAlignment="1" applyProtection="1">
      <alignment horizontal="center" vertical="center"/>
    </xf>
    <xf numFmtId="165" fontId="42" fillId="4" borderId="7" xfId="4" applyNumberFormat="1" applyFont="1" applyFill="1" applyBorder="1" applyAlignment="1" applyProtection="1">
      <alignment horizontal="center" vertical="center"/>
    </xf>
    <xf numFmtId="165" fontId="42" fillId="6" borderId="10" xfId="4" applyNumberFormat="1" applyFont="1" applyFill="1" applyBorder="1" applyAlignment="1" applyProtection="1">
      <alignment horizontal="center" vertical="center" wrapText="1"/>
    </xf>
    <xf numFmtId="165" fontId="42" fillId="6" borderId="3" xfId="4" applyNumberFormat="1" applyFont="1" applyFill="1" applyBorder="1" applyAlignment="1" applyProtection="1">
      <alignment horizontal="center" vertical="center" wrapText="1"/>
    </xf>
    <xf numFmtId="165" fontId="42" fillId="6" borderId="11" xfId="4" applyNumberFormat="1" applyFont="1" applyFill="1" applyBorder="1" applyAlignment="1" applyProtection="1">
      <alignment horizontal="center" vertical="center"/>
    </xf>
    <xf numFmtId="165" fontId="42" fillId="6" borderId="12" xfId="4" applyNumberFormat="1" applyFont="1" applyFill="1" applyBorder="1" applyAlignment="1" applyProtection="1">
      <alignment horizontal="center" vertical="center"/>
    </xf>
    <xf numFmtId="165" fontId="42" fillId="6" borderId="13" xfId="4" applyNumberFormat="1" applyFont="1" applyFill="1" applyBorder="1" applyAlignment="1" applyProtection="1">
      <alignment horizontal="center" vertical="center"/>
    </xf>
    <xf numFmtId="165" fontId="42" fillId="6" borderId="14" xfId="4" applyNumberFormat="1" applyFont="1" applyFill="1" applyBorder="1" applyAlignment="1" applyProtection="1">
      <alignment horizontal="center" vertical="center"/>
    </xf>
    <xf numFmtId="165" fontId="42" fillId="6" borderId="2" xfId="4" applyNumberFormat="1" applyFont="1" applyFill="1" applyBorder="1" applyAlignment="1" applyProtection="1">
      <alignment horizontal="center" vertical="center" wrapText="1"/>
    </xf>
    <xf numFmtId="165" fontId="42" fillId="6" borderId="15" xfId="4" applyNumberFormat="1" applyFont="1" applyFill="1" applyBorder="1" applyAlignment="1" applyProtection="1">
      <alignment horizontal="center" vertical="center" wrapText="1"/>
    </xf>
    <xf numFmtId="0" fontId="42" fillId="6" borderId="15" xfId="4" applyNumberFormat="1" applyFont="1" applyFill="1" applyBorder="1" applyAlignment="1" applyProtection="1">
      <alignment horizontal="center" vertical="center" wrapText="1"/>
    </xf>
    <xf numFmtId="0" fontId="42" fillId="3" borderId="15" xfId="4" applyNumberFormat="1" applyFont="1" applyFill="1" applyBorder="1" applyAlignment="1" applyProtection="1">
      <alignment horizontal="center" vertical="center" wrapText="1"/>
    </xf>
    <xf numFmtId="0" fontId="42" fillId="4" borderId="16" xfId="5" applyNumberFormat="1" applyFont="1" applyFill="1" applyBorder="1" applyAlignment="1" applyProtection="1">
      <alignment horizontal="center" vertical="center"/>
    </xf>
    <xf numFmtId="0" fontId="42" fillId="4" borderId="16" xfId="5" applyFont="1" applyFill="1" applyBorder="1" applyAlignment="1" applyProtection="1">
      <alignment horizontal="center" vertical="center"/>
    </xf>
    <xf numFmtId="165" fontId="42" fillId="4" borderId="17" xfId="4" applyNumberFormat="1" applyFont="1" applyFill="1" applyBorder="1" applyAlignment="1" applyProtection="1">
      <alignment horizontal="center" vertical="center"/>
    </xf>
    <xf numFmtId="165" fontId="42" fillId="4" borderId="18" xfId="4" applyNumberFormat="1" applyFont="1" applyFill="1" applyBorder="1" applyAlignment="1" applyProtection="1">
      <alignment horizontal="center" vertical="center"/>
    </xf>
    <xf numFmtId="165" fontId="42" fillId="4" borderId="19" xfId="4" applyNumberFormat="1" applyFont="1" applyFill="1" applyBorder="1" applyAlignment="1" applyProtection="1">
      <alignment horizontal="center" vertical="center"/>
    </xf>
    <xf numFmtId="165" fontId="42" fillId="6" borderId="16" xfId="4" applyNumberFormat="1" applyFont="1" applyFill="1" applyBorder="1" applyAlignment="1" applyProtection="1">
      <alignment horizontal="center" vertical="center" wrapText="1"/>
    </xf>
    <xf numFmtId="166" fontId="42" fillId="6" borderId="16" xfId="4" applyNumberFormat="1" applyFont="1" applyFill="1" applyBorder="1" applyAlignment="1" applyProtection="1">
      <alignment horizontal="center" vertical="center"/>
    </xf>
    <xf numFmtId="165" fontId="44" fillId="3" borderId="1" xfId="4" applyNumberFormat="1" applyFont="1" applyFill="1" applyBorder="1" applyAlignment="1" applyProtection="1">
      <alignment horizontal="center" vertical="center" textRotation="90"/>
    </xf>
    <xf numFmtId="165" fontId="42" fillId="6" borderId="1" xfId="4" applyNumberFormat="1" applyFont="1" applyFill="1" applyBorder="1" applyAlignment="1" applyProtection="1">
      <alignment horizontal="center" vertical="center" textRotation="90"/>
    </xf>
    <xf numFmtId="165" fontId="45" fillId="6" borderId="1" xfId="4" applyNumberFormat="1" applyFont="1" applyFill="1" applyBorder="1" applyAlignment="1" applyProtection="1">
      <alignment horizontal="left" vertical="center" textRotation="90"/>
    </xf>
    <xf numFmtId="165" fontId="42" fillId="6" borderId="1" xfId="4" applyNumberFormat="1" applyFont="1" applyFill="1" applyBorder="1" applyAlignment="1" applyProtection="1">
      <alignment horizontal="center" vertical="center" wrapText="1"/>
    </xf>
    <xf numFmtId="165" fontId="42" fillId="6" borderId="1" xfId="4" applyNumberFormat="1" applyFont="1" applyFill="1" applyBorder="1" applyAlignment="1" applyProtection="1">
      <alignment horizontal="center" vertical="center"/>
    </xf>
    <xf numFmtId="165" fontId="42" fillId="6" borderId="3" xfId="4" applyNumberFormat="1" applyFont="1" applyFill="1" applyBorder="1" applyAlignment="1" applyProtection="1">
      <alignment horizontal="center" vertical="center" wrapText="1"/>
    </xf>
    <xf numFmtId="165" fontId="42" fillId="6" borderId="16" xfId="4" applyNumberFormat="1" applyFont="1" applyFill="1" applyBorder="1" applyAlignment="1" applyProtection="1">
      <alignment horizontal="center" vertical="center" wrapText="1"/>
    </xf>
    <xf numFmtId="165" fontId="42" fillId="6" borderId="20" xfId="4" applyNumberFormat="1" applyFont="1" applyFill="1" applyBorder="1" applyAlignment="1" applyProtection="1">
      <alignment horizontal="center" vertical="center" wrapText="1"/>
    </xf>
    <xf numFmtId="0" fontId="42" fillId="6" borderId="20" xfId="4" applyNumberFormat="1" applyFont="1" applyFill="1" applyBorder="1" applyAlignment="1" applyProtection="1">
      <alignment horizontal="center" vertical="center" wrapText="1"/>
    </xf>
    <xf numFmtId="0" fontId="42" fillId="3" borderId="20" xfId="4" applyNumberFormat="1" applyFont="1" applyFill="1" applyBorder="1" applyAlignment="1" applyProtection="1">
      <alignment horizontal="center" vertical="center" wrapText="1"/>
    </xf>
    <xf numFmtId="0" fontId="42" fillId="3" borderId="16" xfId="0" applyNumberFormat="1" applyFont="1" applyFill="1" applyBorder="1" applyAlignment="1" applyProtection="1">
      <alignment horizontal="center" vertical="center"/>
    </xf>
    <xf numFmtId="0" fontId="42" fillId="3" borderId="16" xfId="0" applyFont="1" applyFill="1" applyBorder="1" applyAlignment="1" applyProtection="1">
      <alignment horizontal="center" vertical="center"/>
    </xf>
    <xf numFmtId="165" fontId="42" fillId="3" borderId="16" xfId="4" applyNumberFormat="1" applyFont="1" applyFill="1" applyBorder="1" applyAlignment="1" applyProtection="1">
      <alignment horizontal="center" vertical="center"/>
    </xf>
    <xf numFmtId="0" fontId="43" fillId="0" borderId="0" xfId="0" applyFont="1" applyFill="1" applyBorder="1" applyAlignment="1" applyProtection="1">
      <protection locked="0"/>
    </xf>
    <xf numFmtId="0" fontId="43" fillId="0" borderId="0" xfId="0" applyFont="1" applyBorder="1" applyAlignment="1" applyProtection="1">
      <protection locked="0"/>
    </xf>
    <xf numFmtId="0" fontId="41" fillId="7" borderId="34" xfId="0" applyFont="1" applyFill="1" applyBorder="1" applyAlignment="1" applyProtection="1">
      <alignment horizontal="left" vertical="center" wrapText="1"/>
      <protection locked="0"/>
    </xf>
    <xf numFmtId="0" fontId="41" fillId="7" borderId="13" xfId="0" applyFont="1" applyFill="1" applyBorder="1" applyAlignment="1" applyProtection="1">
      <alignment horizontal="left" vertical="center" wrapText="1"/>
      <protection locked="0"/>
    </xf>
    <xf numFmtId="0" fontId="41" fillId="7" borderId="14" xfId="0" applyFont="1" applyFill="1" applyBorder="1" applyAlignment="1" applyProtection="1">
      <alignment horizontal="left" vertical="center" wrapText="1"/>
      <protection locked="0"/>
    </xf>
    <xf numFmtId="0" fontId="41" fillId="7" borderId="21" xfId="0" applyNumberFormat="1" applyFont="1" applyFill="1" applyBorder="1" applyAlignment="1" applyProtection="1">
      <alignment horizontal="center" vertical="center"/>
      <protection locked="0"/>
    </xf>
    <xf numFmtId="0" fontId="41" fillId="7" borderId="21" xfId="0" applyNumberFormat="1" applyFont="1" applyFill="1" applyBorder="1" applyAlignment="1" applyProtection="1">
      <protection locked="0"/>
    </xf>
    <xf numFmtId="0" fontId="41" fillId="7" borderId="21" xfId="0" applyFont="1" applyFill="1" applyBorder="1" applyAlignment="1" applyProtection="1">
      <protection locked="0"/>
    </xf>
    <xf numFmtId="0" fontId="43" fillId="8" borderId="0" xfId="0" applyFont="1" applyFill="1" applyBorder="1" applyAlignment="1" applyProtection="1">
      <protection locked="0"/>
    </xf>
    <xf numFmtId="0" fontId="41" fillId="8" borderId="34" xfId="0" applyFont="1" applyFill="1" applyBorder="1" applyAlignment="1" applyProtection="1">
      <alignment horizontal="left" vertical="center" wrapText="1"/>
      <protection locked="0"/>
    </xf>
    <xf numFmtId="0" fontId="41" fillId="8" borderId="13" xfId="0" applyFont="1" applyFill="1" applyBorder="1" applyAlignment="1" applyProtection="1">
      <alignment horizontal="left" vertical="center" wrapText="1"/>
      <protection locked="0"/>
    </xf>
    <xf numFmtId="0" fontId="41" fillId="8" borderId="14" xfId="0" applyFont="1" applyFill="1" applyBorder="1" applyAlignment="1" applyProtection="1">
      <alignment horizontal="left" vertical="center" wrapText="1"/>
      <protection locked="0"/>
    </xf>
    <xf numFmtId="0" fontId="46" fillId="8" borderId="1" xfId="0" applyNumberFormat="1" applyFont="1" applyFill="1" applyBorder="1" applyAlignment="1" applyProtection="1">
      <alignment horizontal="center" vertical="center"/>
      <protection locked="0"/>
    </xf>
    <xf numFmtId="0" fontId="41" fillId="8" borderId="1" xfId="0" applyNumberFormat="1" applyFont="1" applyFill="1" applyBorder="1" applyAlignment="1" applyProtection="1">
      <alignment horizontal="center" vertical="center"/>
      <protection locked="0"/>
    </xf>
    <xf numFmtId="0" fontId="41" fillId="8" borderId="1" xfId="0" applyNumberFormat="1" applyFont="1" applyFill="1" applyBorder="1" applyAlignment="1" applyProtection="1">
      <protection locked="0"/>
    </xf>
    <xf numFmtId="0" fontId="41" fillId="8" borderId="1" xfId="0" applyFont="1" applyFill="1" applyBorder="1" applyAlignment="1" applyProtection="1">
      <protection locked="0"/>
    </xf>
    <xf numFmtId="167" fontId="43" fillId="0" borderId="0" xfId="0" applyNumberFormat="1" applyFont="1" applyFill="1" applyBorder="1" applyAlignment="1" applyProtection="1">
      <protection locked="0"/>
    </xf>
    <xf numFmtId="0" fontId="43" fillId="9" borderId="0" xfId="0" applyFont="1" applyFill="1" applyBorder="1" applyAlignment="1" applyProtection="1">
      <protection locked="0"/>
    </xf>
    <xf numFmtId="0" fontId="48" fillId="0" borderId="1" xfId="0" applyFont="1" applyBorder="1" applyAlignment="1" applyProtection="1">
      <protection locked="0"/>
    </xf>
    <xf numFmtId="0" fontId="48" fillId="0" borderId="38" xfId="0" applyFont="1" applyBorder="1" applyAlignment="1" applyProtection="1">
      <alignment horizontal="left" vertical="center" wrapText="1"/>
      <protection locked="0"/>
    </xf>
    <xf numFmtId="0" fontId="48" fillId="0" borderId="26" xfId="0" applyFont="1" applyBorder="1" applyAlignment="1" applyProtection="1">
      <alignment horizontal="left" vertical="center" wrapText="1"/>
      <protection locked="0"/>
    </xf>
    <xf numFmtId="9" fontId="49" fillId="0" borderId="1" xfId="0" applyNumberFormat="1" applyFont="1" applyFill="1" applyBorder="1" applyAlignment="1" applyProtection="1">
      <alignment horizontal="center" vertical="center" wrapText="1"/>
      <protection locked="0"/>
    </xf>
    <xf numFmtId="0" fontId="49" fillId="0" borderId="1" xfId="0" applyNumberFormat="1" applyFont="1" applyFill="1" applyBorder="1" applyAlignment="1" applyProtection="1">
      <alignment horizontal="center" vertical="center"/>
      <protection locked="0"/>
    </xf>
    <xf numFmtId="0" fontId="48" fillId="0" borderId="1" xfId="0" applyNumberFormat="1" applyFont="1" applyFill="1" applyBorder="1" applyAlignment="1" applyProtection="1">
      <alignment horizontal="center" vertical="center"/>
      <protection locked="0"/>
    </xf>
    <xf numFmtId="0" fontId="49" fillId="0" borderId="1" xfId="0" applyNumberFormat="1" applyFont="1" applyBorder="1" applyAlignment="1" applyProtection="1">
      <protection locked="0"/>
    </xf>
    <xf numFmtId="0" fontId="49" fillId="0" borderId="1" xfId="0" applyFont="1" applyBorder="1" applyAlignment="1" applyProtection="1">
      <protection locked="0"/>
    </xf>
    <xf numFmtId="0" fontId="39" fillId="0" borderId="0" xfId="0" applyFont="1" applyFill="1" applyBorder="1" applyAlignment="1" applyProtection="1">
      <protection locked="0"/>
    </xf>
    <xf numFmtId="0" fontId="39" fillId="0" borderId="0" xfId="0" applyFont="1" applyBorder="1" applyAlignment="1" applyProtection="1">
      <protection locked="0"/>
    </xf>
    <xf numFmtId="0" fontId="48" fillId="0" borderId="34" xfId="0" applyFont="1" applyFill="1" applyBorder="1" applyAlignment="1" applyProtection="1">
      <alignment horizontal="left" vertical="center" wrapText="1"/>
      <protection locked="0"/>
    </xf>
    <xf numFmtId="0" fontId="48" fillId="0" borderId="14" xfId="0" applyFont="1" applyFill="1" applyBorder="1" applyAlignment="1" applyProtection="1">
      <alignment horizontal="left" vertical="center" wrapText="1"/>
      <protection locked="0"/>
    </xf>
    <xf numFmtId="0" fontId="48" fillId="0" borderId="34" xfId="0" applyFont="1" applyBorder="1" applyAlignment="1" applyProtection="1">
      <alignment horizontal="left" vertical="center" wrapText="1"/>
      <protection locked="0"/>
    </xf>
    <xf numFmtId="0" fontId="48" fillId="0" borderId="14" xfId="0" applyFont="1" applyBorder="1" applyAlignment="1" applyProtection="1">
      <alignment horizontal="left" vertical="center" wrapText="1"/>
      <protection locked="0"/>
    </xf>
    <xf numFmtId="0" fontId="48" fillId="0" borderId="34" xfId="0" applyFont="1" applyBorder="1" applyAlignment="1" applyProtection="1">
      <alignment horizontal="left" vertical="center"/>
      <protection locked="0"/>
    </xf>
    <xf numFmtId="0" fontId="48" fillId="0" borderId="14" xfId="0" applyFont="1" applyBorder="1" applyAlignment="1" applyProtection="1">
      <alignment horizontal="left" vertical="center"/>
      <protection locked="0"/>
    </xf>
    <xf numFmtId="9" fontId="49" fillId="0" borderId="21" xfId="0" applyNumberFormat="1" applyFont="1" applyFill="1" applyBorder="1" applyAlignment="1" applyProtection="1">
      <alignment horizontal="center" vertical="center" wrapText="1"/>
      <protection locked="0"/>
    </xf>
    <xf numFmtId="0" fontId="49" fillId="0" borderId="21" xfId="0" applyNumberFormat="1" applyFont="1" applyFill="1" applyBorder="1" applyAlignment="1" applyProtection="1">
      <alignment horizontal="center" vertical="center"/>
      <protection locked="0"/>
    </xf>
    <xf numFmtId="0" fontId="48" fillId="0" borderId="21" xfId="0" applyNumberFormat="1" applyFont="1" applyFill="1" applyBorder="1" applyAlignment="1" applyProtection="1">
      <alignment horizontal="center" vertical="center"/>
      <protection locked="0"/>
    </xf>
    <xf numFmtId="0" fontId="49" fillId="0" borderId="21" xfId="0" applyNumberFormat="1" applyFont="1" applyBorder="1" applyAlignment="1" applyProtection="1">
      <protection locked="0"/>
    </xf>
    <xf numFmtId="0" fontId="49" fillId="0" borderId="21" xfId="0" applyFont="1" applyBorder="1" applyAlignment="1" applyProtection="1">
      <protection locked="0"/>
    </xf>
    <xf numFmtId="0" fontId="41" fillId="0" borderId="0" xfId="0" applyFont="1" applyBorder="1" applyAlignment="1" applyProtection="1">
      <protection locked="0"/>
    </xf>
    <xf numFmtId="0" fontId="41" fillId="0" borderId="0" xfId="0" applyFont="1" applyBorder="1" applyAlignment="1" applyProtection="1">
      <alignment wrapText="1"/>
      <protection locked="0"/>
    </xf>
    <xf numFmtId="0" fontId="41" fillId="0" borderId="0" xfId="0" applyFont="1" applyBorder="1" applyAlignment="1" applyProtection="1">
      <alignment horizontal="center"/>
      <protection locked="0"/>
    </xf>
    <xf numFmtId="0" fontId="41" fillId="0" borderId="0" xfId="0" applyFont="1" applyBorder="1" applyAlignment="1" applyProtection="1">
      <alignment horizontal="center" wrapText="1"/>
      <protection locked="0"/>
    </xf>
    <xf numFmtId="0" fontId="41" fillId="0" borderId="0" xfId="0" applyNumberFormat="1" applyFont="1" applyBorder="1" applyAlignment="1" applyProtection="1">
      <protection locked="0"/>
    </xf>
    <xf numFmtId="0" fontId="42" fillId="0" borderId="0" xfId="0" applyNumberFormat="1" applyFont="1" applyBorder="1" applyAlignment="1" applyProtection="1">
      <protection locked="0"/>
    </xf>
    <xf numFmtId="169" fontId="34" fillId="16" borderId="31" xfId="0" applyNumberFormat="1" applyFont="1" applyFill="1" applyBorder="1" applyAlignment="1" applyProtection="1">
      <protection locked="0"/>
    </xf>
    <xf numFmtId="0" fontId="41" fillId="0" borderId="32" xfId="0" applyFont="1" applyBorder="1" applyAlignment="1" applyProtection="1">
      <alignment horizontal="center"/>
      <protection locked="0"/>
    </xf>
    <xf numFmtId="0" fontId="41" fillId="0" borderId="32" xfId="0" applyFont="1" applyBorder="1" applyAlignment="1" applyProtection="1">
      <alignment horizontal="center" wrapText="1"/>
      <protection locked="0"/>
    </xf>
    <xf numFmtId="0" fontId="41" fillId="0" borderId="0" xfId="0" applyFont="1" applyBorder="1" applyAlignment="1" applyProtection="1">
      <alignment horizontal="center"/>
      <protection locked="0"/>
    </xf>
    <xf numFmtId="0" fontId="52" fillId="0" borderId="0" xfId="0" applyFont="1" applyBorder="1" applyAlignment="1" applyProtection="1">
      <alignment horizontal="center"/>
      <protection locked="0"/>
    </xf>
    <xf numFmtId="0" fontId="42" fillId="0" borderId="0" xfId="0" applyFont="1" applyBorder="1" applyAlignment="1" applyProtection="1">
      <protection locked="0"/>
    </xf>
    <xf numFmtId="0" fontId="43" fillId="0" borderId="0" xfId="0" applyFont="1" applyBorder="1" applyAlignment="1" applyProtection="1">
      <alignment horizontal="center"/>
      <protection locked="0"/>
    </xf>
    <xf numFmtId="0" fontId="43" fillId="0" borderId="0" xfId="0" applyFont="1" applyBorder="1" applyAlignment="1" applyProtection="1">
      <alignment wrapText="1"/>
      <protection locked="0"/>
    </xf>
    <xf numFmtId="0" fontId="43" fillId="0" borderId="0" xfId="0" applyFont="1" applyBorder="1" applyAlignment="1" applyProtection="1">
      <alignment horizontal="center"/>
      <protection locked="0"/>
    </xf>
    <xf numFmtId="0" fontId="43" fillId="0" borderId="0" xfId="0" applyFont="1" applyBorder="1" applyAlignment="1" applyProtection="1">
      <alignment horizontal="center" wrapText="1"/>
      <protection locked="0"/>
    </xf>
    <xf numFmtId="0" fontId="43" fillId="0" borderId="0" xfId="0" applyNumberFormat="1" applyFont="1" applyBorder="1" applyAlignment="1" applyProtection="1">
      <protection locked="0"/>
    </xf>
    <xf numFmtId="0" fontId="44" fillId="0" borderId="0" xfId="0" applyNumberFormat="1" applyFont="1" applyBorder="1" applyAlignment="1" applyProtection="1">
      <protection locked="0"/>
    </xf>
    <xf numFmtId="0" fontId="6" fillId="0" borderId="0" xfId="0" applyFont="1" applyBorder="1" applyAlignment="1" applyProtection="1">
      <protection locked="0"/>
    </xf>
    <xf numFmtId="0" fontId="6" fillId="0" borderId="0" xfId="0" applyFont="1" applyBorder="1" applyAlignment="1" applyProtection="1">
      <alignment wrapText="1"/>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center" wrapText="1"/>
      <protection locked="0"/>
    </xf>
    <xf numFmtId="0" fontId="6" fillId="0" borderId="0" xfId="0" applyNumberFormat="1" applyFont="1" applyBorder="1" applyAlignment="1" applyProtection="1">
      <protection locked="0"/>
    </xf>
    <xf numFmtId="0" fontId="35" fillId="0" borderId="0" xfId="0" applyNumberFormat="1" applyFont="1" applyBorder="1" applyAlignment="1" applyProtection="1">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6" fillId="0" borderId="0" xfId="0" applyNumberFormat="1" applyFont="1" applyBorder="1" applyAlignment="1" applyProtection="1">
      <alignment horizontal="center" vertical="center"/>
      <protection locked="0"/>
    </xf>
    <xf numFmtId="0" fontId="35" fillId="0" borderId="0" xfId="0" applyNumberFormat="1" applyFont="1" applyBorder="1" applyAlignment="1" applyProtection="1">
      <alignment horizontal="center" vertical="center"/>
      <protection locked="0"/>
    </xf>
    <xf numFmtId="0" fontId="6" fillId="0" borderId="0" xfId="0" applyNumberFormat="1" applyFont="1" applyBorder="1" applyAlignment="1" applyProtection="1">
      <alignment horizontal="center"/>
      <protection locked="0"/>
    </xf>
    <xf numFmtId="166" fontId="6" fillId="0" borderId="0" xfId="0" applyNumberFormat="1" applyFont="1" applyBorder="1" applyAlignment="1" applyProtection="1">
      <protection locked="0"/>
    </xf>
    <xf numFmtId="0" fontId="6" fillId="0" borderId="0" xfId="0" applyFont="1" applyFill="1" applyBorder="1" applyAlignment="1" applyProtection="1">
      <protection locked="0"/>
    </xf>
    <xf numFmtId="0" fontId="3" fillId="5" borderId="0" xfId="0" applyFont="1" applyFill="1" applyAlignment="1">
      <alignment horizontal="left" vertical="center"/>
    </xf>
    <xf numFmtId="0" fontId="3" fillId="5" borderId="28" xfId="0" applyFont="1" applyFill="1" applyBorder="1" applyAlignment="1">
      <alignment horizontal="left" vertical="center"/>
    </xf>
    <xf numFmtId="165" fontId="38" fillId="6" borderId="2" xfId="4" applyNumberFormat="1" applyFont="1" applyFill="1" applyBorder="1" applyAlignment="1">
      <alignment horizontal="center" vertical="center"/>
    </xf>
    <xf numFmtId="165" fontId="38" fillId="6" borderId="3" xfId="4" applyNumberFormat="1" applyFont="1" applyFill="1" applyBorder="1" applyAlignment="1">
      <alignment horizontal="center" vertical="center"/>
    </xf>
    <xf numFmtId="165" fontId="38" fillId="6" borderId="10" xfId="4" applyNumberFormat="1" applyFont="1" applyFill="1" applyBorder="1" applyAlignment="1">
      <alignment horizontal="center" vertical="center" wrapText="1"/>
    </xf>
    <xf numFmtId="165" fontId="38" fillId="6" borderId="3" xfId="4" applyNumberFormat="1" applyFont="1" applyFill="1" applyBorder="1" applyAlignment="1">
      <alignment horizontal="center" vertical="center" wrapText="1"/>
    </xf>
    <xf numFmtId="0" fontId="70" fillId="2" borderId="1" xfId="0" applyFont="1" applyFill="1" applyBorder="1" applyAlignment="1">
      <alignment vertical="center"/>
    </xf>
    <xf numFmtId="165" fontId="38" fillId="6" borderId="11" xfId="4" applyNumberFormat="1" applyFont="1" applyFill="1" applyBorder="1" applyAlignment="1">
      <alignment horizontal="center" vertical="center"/>
    </xf>
    <xf numFmtId="165" fontId="38" fillId="6" borderId="12" xfId="4" applyNumberFormat="1" applyFont="1" applyFill="1" applyBorder="1" applyAlignment="1">
      <alignment horizontal="center" vertical="center"/>
    </xf>
    <xf numFmtId="165" fontId="38" fillId="6" borderId="13" xfId="4" applyNumberFormat="1" applyFont="1" applyFill="1" applyBorder="1" applyAlignment="1">
      <alignment horizontal="center" vertical="center"/>
    </xf>
    <xf numFmtId="165" fontId="38" fillId="6" borderId="14" xfId="4" applyNumberFormat="1" applyFont="1" applyFill="1" applyBorder="1" applyAlignment="1">
      <alignment horizontal="center" vertical="center"/>
    </xf>
    <xf numFmtId="165" fontId="38" fillId="6" borderId="2" xfId="4" applyNumberFormat="1" applyFont="1" applyFill="1" applyBorder="1" applyAlignment="1">
      <alignment horizontal="center" vertical="center" wrapText="1"/>
    </xf>
    <xf numFmtId="165" fontId="38" fillId="6" borderId="15" xfId="4" applyNumberFormat="1" applyFont="1" applyFill="1" applyBorder="1" applyAlignment="1">
      <alignment horizontal="center" vertical="center" wrapText="1"/>
    </xf>
    <xf numFmtId="0" fontId="38" fillId="6" borderId="15" xfId="4" applyNumberFormat="1" applyFont="1" applyFill="1" applyBorder="1" applyAlignment="1">
      <alignment horizontal="center" vertical="center" wrapText="1"/>
    </xf>
    <xf numFmtId="0" fontId="38" fillId="3" borderId="15" xfId="4" applyNumberFormat="1" applyFont="1" applyFill="1" applyBorder="1" applyAlignment="1">
      <alignment horizontal="center" vertical="center" wrapText="1"/>
    </xf>
    <xf numFmtId="0" fontId="38" fillId="4" borderId="16" xfId="5" applyFont="1" applyFill="1" applyBorder="1" applyAlignment="1">
      <alignment horizontal="center" vertical="center"/>
    </xf>
    <xf numFmtId="165" fontId="38" fillId="6" borderId="16" xfId="4" applyNumberFormat="1" applyFont="1" applyFill="1" applyBorder="1" applyAlignment="1">
      <alignment horizontal="center" vertical="center" wrapText="1"/>
    </xf>
    <xf numFmtId="166" fontId="38" fillId="6" borderId="16" xfId="4" applyNumberFormat="1" applyFont="1" applyFill="1" applyBorder="1" applyAlignment="1">
      <alignment horizontal="center" vertical="center"/>
    </xf>
    <xf numFmtId="165" fontId="38" fillId="3" borderId="1" xfId="4" applyNumberFormat="1" applyFont="1" applyFill="1" applyBorder="1" applyAlignment="1">
      <alignment horizontal="center" vertical="center" textRotation="90"/>
    </xf>
    <xf numFmtId="165" fontId="71" fillId="3" borderId="1" xfId="4" applyNumberFormat="1" applyFont="1" applyFill="1" applyBorder="1" applyAlignment="1">
      <alignment horizontal="center" vertical="center" textRotation="90"/>
    </xf>
    <xf numFmtId="165" fontId="38" fillId="6" borderId="1" xfId="4" applyNumberFormat="1" applyFont="1" applyFill="1" applyBorder="1" applyAlignment="1">
      <alignment horizontal="center" vertical="center" textRotation="90"/>
    </xf>
    <xf numFmtId="165" fontId="72" fillId="6" borderId="1" xfId="4" applyNumberFormat="1" applyFont="1" applyFill="1" applyBorder="1" applyAlignment="1">
      <alignment horizontal="left" vertical="center" textRotation="90"/>
    </xf>
    <xf numFmtId="165" fontId="38" fillId="6" borderId="1" xfId="4" applyNumberFormat="1" applyFont="1" applyFill="1" applyBorder="1" applyAlignment="1">
      <alignment horizontal="center" vertical="center" wrapText="1"/>
    </xf>
    <xf numFmtId="165" fontId="38" fillId="6" borderId="1" xfId="4" applyNumberFormat="1" applyFont="1" applyFill="1" applyBorder="1" applyAlignment="1">
      <alignment horizontal="center" vertical="center"/>
    </xf>
    <xf numFmtId="165" fontId="38" fillId="6" borderId="3" xfId="4" applyNumberFormat="1" applyFont="1" applyFill="1" applyBorder="1" applyAlignment="1">
      <alignment horizontal="center" vertical="center" wrapText="1"/>
    </xf>
    <xf numFmtId="165" fontId="38" fillId="6" borderId="16" xfId="4" applyNumberFormat="1" applyFont="1" applyFill="1" applyBorder="1" applyAlignment="1">
      <alignment horizontal="center" vertical="center" wrapText="1"/>
    </xf>
    <xf numFmtId="165" fontId="38" fillId="6" borderId="20" xfId="4" applyNumberFormat="1" applyFont="1" applyFill="1" applyBorder="1" applyAlignment="1">
      <alignment horizontal="center" vertical="center" wrapText="1"/>
    </xf>
    <xf numFmtId="0" fontId="38" fillId="6" borderId="20" xfId="4" applyNumberFormat="1" applyFont="1" applyFill="1" applyBorder="1" applyAlignment="1">
      <alignment horizontal="center" vertical="center" wrapText="1"/>
    </xf>
    <xf numFmtId="0" fontId="38" fillId="3" borderId="20" xfId="4" applyNumberFormat="1" applyFont="1" applyFill="1" applyBorder="1" applyAlignment="1">
      <alignment horizontal="center" vertical="center" wrapText="1"/>
    </xf>
    <xf numFmtId="0" fontId="38" fillId="3" borderId="16" xfId="0" applyFont="1" applyFill="1" applyBorder="1" applyAlignment="1">
      <alignment horizontal="center" vertical="center"/>
    </xf>
    <xf numFmtId="165" fontId="38" fillId="3" borderId="16" xfId="4" applyNumberFormat="1" applyFont="1" applyFill="1" applyBorder="1" applyAlignment="1">
      <alignment horizontal="center" vertical="center"/>
    </xf>
    <xf numFmtId="0" fontId="73" fillId="7" borderId="1" xfId="0" applyFont="1" applyFill="1" applyBorder="1" applyAlignment="1" applyProtection="1">
      <alignment vertical="center"/>
      <protection locked="0"/>
    </xf>
    <xf numFmtId="0" fontId="73" fillId="7" borderId="1" xfId="0" applyFont="1" applyFill="1" applyBorder="1" applyAlignment="1" applyProtection="1">
      <alignment horizontal="center" vertical="center"/>
      <protection locked="0"/>
    </xf>
    <xf numFmtId="0" fontId="73" fillId="7" borderId="1" xfId="0" applyFont="1" applyFill="1" applyBorder="1" applyAlignment="1" applyProtection="1">
      <alignment horizontal="right" vertical="center"/>
      <protection locked="0"/>
    </xf>
    <xf numFmtId="0" fontId="61" fillId="10" borderId="1" xfId="0" applyFont="1" applyFill="1" applyBorder="1" applyAlignment="1" applyProtection="1">
      <alignment vertical="center"/>
      <protection locked="0"/>
    </xf>
    <xf numFmtId="0" fontId="73" fillId="10" borderId="1" xfId="0" applyFont="1" applyFill="1" applyBorder="1" applyAlignment="1" applyProtection="1">
      <alignment vertical="center"/>
      <protection locked="0"/>
    </xf>
    <xf numFmtId="0" fontId="61" fillId="10" borderId="1" xfId="0" applyFont="1" applyFill="1" applyBorder="1" applyAlignment="1" applyProtection="1">
      <alignment horizontal="center" vertical="center" wrapText="1"/>
      <protection locked="0"/>
    </xf>
    <xf numFmtId="9" fontId="61" fillId="10" borderId="21" xfId="0" applyNumberFormat="1" applyFont="1" applyFill="1" applyBorder="1" applyAlignment="1" applyProtection="1">
      <alignment horizontal="center" vertical="center" wrapText="1"/>
      <protection locked="0"/>
    </xf>
    <xf numFmtId="9" fontId="61" fillId="10" borderId="21" xfId="3" applyFont="1" applyFill="1" applyBorder="1" applyAlignment="1" applyProtection="1">
      <alignment horizontal="center" vertical="center"/>
      <protection locked="0"/>
    </xf>
    <xf numFmtId="0" fontId="61" fillId="10" borderId="21" xfId="0" applyFont="1" applyFill="1" applyBorder="1" applyAlignment="1" applyProtection="1">
      <alignment horizontal="center" vertical="center"/>
      <protection locked="0"/>
    </xf>
    <xf numFmtId="0" fontId="61" fillId="10" borderId="21" xfId="0" applyFont="1" applyFill="1" applyBorder="1" applyProtection="1">
      <protection locked="0"/>
    </xf>
    <xf numFmtId="0" fontId="61" fillId="10" borderId="21" xfId="0" applyFont="1" applyFill="1" applyBorder="1" applyAlignment="1" applyProtection="1">
      <alignment horizontal="center" vertical="center" wrapText="1"/>
      <protection locked="0"/>
    </xf>
    <xf numFmtId="167" fontId="61" fillId="10" borderId="21" xfId="1" applyNumberFormat="1" applyFont="1" applyFill="1" applyBorder="1" applyAlignment="1" applyProtection="1">
      <alignment horizontal="right" vertical="center"/>
      <protection locked="0"/>
    </xf>
    <xf numFmtId="0" fontId="61" fillId="8" borderId="0" xfId="0" applyFont="1" applyFill="1" applyProtection="1">
      <protection locked="0"/>
    </xf>
    <xf numFmtId="0" fontId="64" fillId="8" borderId="1" xfId="0" applyFont="1" applyFill="1" applyBorder="1" applyAlignment="1" applyProtection="1">
      <alignment vertical="center"/>
      <protection locked="0"/>
    </xf>
    <xf numFmtId="0" fontId="64" fillId="8" borderId="1" xfId="0" applyFont="1" applyFill="1" applyBorder="1" applyAlignment="1" applyProtection="1">
      <alignment horizontal="center" vertical="center"/>
      <protection locked="0"/>
    </xf>
    <xf numFmtId="0" fontId="74" fillId="8" borderId="1" xfId="0" applyFont="1" applyFill="1" applyBorder="1" applyAlignment="1" applyProtection="1">
      <alignment horizontal="right" vertical="center"/>
      <protection locked="0"/>
    </xf>
    <xf numFmtId="0" fontId="64" fillId="16" borderId="1" xfId="0" applyFont="1" applyFill="1" applyBorder="1" applyAlignment="1" applyProtection="1">
      <alignment vertical="center"/>
      <protection locked="0"/>
    </xf>
    <xf numFmtId="0" fontId="34" fillId="16" borderId="1" xfId="0" applyFont="1" applyFill="1" applyBorder="1" applyAlignment="1" applyProtection="1">
      <alignment vertical="center"/>
      <protection locked="0"/>
    </xf>
    <xf numFmtId="0" fontId="34" fillId="16" borderId="1" xfId="0" applyFont="1" applyFill="1" applyBorder="1" applyAlignment="1" applyProtection="1">
      <alignment horizontal="center" vertical="center" wrapText="1"/>
      <protection locked="0"/>
    </xf>
    <xf numFmtId="0" fontId="34" fillId="16" borderId="1" xfId="0" applyFont="1" applyFill="1" applyBorder="1" applyAlignment="1" applyProtection="1">
      <alignment horizontal="center" vertical="center"/>
      <protection locked="0"/>
    </xf>
    <xf numFmtId="9" fontId="34" fillId="16" borderId="1" xfId="0" applyNumberFormat="1" applyFont="1" applyFill="1" applyBorder="1" applyAlignment="1" applyProtection="1">
      <alignment horizontal="center" vertical="center" wrapText="1"/>
      <protection locked="0"/>
    </xf>
    <xf numFmtId="9" fontId="34" fillId="16" borderId="1" xfId="3" applyFont="1" applyFill="1" applyBorder="1" applyAlignment="1" applyProtection="1">
      <alignment horizontal="center" vertical="center"/>
      <protection locked="0"/>
    </xf>
    <xf numFmtId="0" fontId="61" fillId="16" borderId="1" xfId="0" applyFont="1" applyFill="1" applyBorder="1" applyAlignment="1" applyProtection="1">
      <alignment horizontal="center" vertical="center"/>
      <protection locked="0"/>
    </xf>
    <xf numFmtId="9" fontId="34" fillId="16" borderId="1" xfId="0" applyNumberFormat="1" applyFont="1" applyFill="1" applyBorder="1" applyAlignment="1" applyProtection="1">
      <alignment horizontal="center" vertical="center"/>
      <protection locked="0"/>
    </xf>
    <xf numFmtId="0" fontId="34" fillId="16" borderId="1" xfId="0" applyFont="1" applyFill="1" applyBorder="1" applyProtection="1">
      <protection locked="0"/>
    </xf>
    <xf numFmtId="167" fontId="34" fillId="16" borderId="1" xfId="1" applyNumberFormat="1" applyFont="1" applyFill="1" applyBorder="1" applyAlignment="1" applyProtection="1">
      <alignment horizontal="right" vertical="center"/>
      <protection locked="0"/>
    </xf>
    <xf numFmtId="0" fontId="75" fillId="0" borderId="1" xfId="0" applyFont="1" applyBorder="1" applyAlignment="1" applyProtection="1">
      <alignment horizontal="right" vertical="center"/>
      <protection locked="0"/>
    </xf>
    <xf numFmtId="0" fontId="65" fillId="0" borderId="14" xfId="0" applyFont="1" applyBorder="1" applyAlignment="1" applyProtection="1">
      <alignment horizontal="center"/>
      <protection locked="0"/>
    </xf>
    <xf numFmtId="9" fontId="66" fillId="0" borderId="21" xfId="0" applyNumberFormat="1" applyFont="1" applyBorder="1" applyAlignment="1" applyProtection="1">
      <alignment horizontal="center" vertical="center" wrapText="1"/>
      <protection locked="0"/>
    </xf>
    <xf numFmtId="0" fontId="66" fillId="0" borderId="21" xfId="0" applyFont="1" applyBorder="1" applyAlignment="1" applyProtection="1">
      <alignment horizontal="center" vertical="center"/>
      <protection locked="0"/>
    </xf>
    <xf numFmtId="0" fontId="65" fillId="0" borderId="21" xfId="0" applyFont="1" applyBorder="1" applyAlignment="1" applyProtection="1">
      <alignment horizontal="center" vertical="center"/>
      <protection locked="0"/>
    </xf>
    <xf numFmtId="0" fontId="66" fillId="0" borderId="21" xfId="0" applyFont="1" applyBorder="1" applyProtection="1">
      <protection locked="0"/>
    </xf>
    <xf numFmtId="0" fontId="64" fillId="7" borderId="1" xfId="0" applyFont="1" applyFill="1" applyBorder="1" applyAlignment="1" applyProtection="1">
      <alignment vertical="center"/>
      <protection locked="0"/>
    </xf>
    <xf numFmtId="0" fontId="64" fillId="7" borderId="1" xfId="0" applyFont="1" applyFill="1" applyBorder="1" applyAlignment="1" applyProtection="1">
      <alignment horizontal="center" vertical="center"/>
      <protection locked="0"/>
    </xf>
    <xf numFmtId="0" fontId="74" fillId="7" borderId="1" xfId="0" applyFont="1" applyFill="1" applyBorder="1" applyAlignment="1" applyProtection="1">
      <alignment horizontal="right" vertical="center"/>
      <protection locked="0"/>
    </xf>
    <xf numFmtId="0" fontId="76" fillId="0" borderId="0" xfId="0" applyFont="1" applyProtection="1">
      <protection locked="0"/>
    </xf>
    <xf numFmtId="0" fontId="77" fillId="0" borderId="0" xfId="0" applyFont="1" applyProtection="1">
      <protection locked="0"/>
    </xf>
    <xf numFmtId="165" fontId="59" fillId="3" borderId="2" xfId="4" applyNumberFormat="1" applyFont="1" applyFill="1" applyBorder="1" applyAlignment="1" applyProtection="1">
      <alignment horizontal="center" vertical="center"/>
    </xf>
    <xf numFmtId="0" fontId="62" fillId="4" borderId="16" xfId="5" applyNumberFormat="1" applyFont="1" applyFill="1" applyBorder="1" applyAlignment="1" applyProtection="1">
      <alignment horizontal="center" vertical="center"/>
    </xf>
    <xf numFmtId="165" fontId="59" fillId="3" borderId="3" xfId="4" applyNumberFormat="1" applyFont="1" applyFill="1" applyBorder="1" applyAlignment="1" applyProtection="1">
      <alignment horizontal="center" vertical="center"/>
    </xf>
    <xf numFmtId="0" fontId="65" fillId="2" borderId="34" xfId="0" applyFont="1" applyFill="1" applyBorder="1" applyAlignment="1" applyProtection="1">
      <alignment horizontal="left" vertical="center" wrapText="1"/>
      <protection locked="0"/>
    </xf>
    <xf numFmtId="0" fontId="65" fillId="2" borderId="14" xfId="0" applyFont="1" applyFill="1" applyBorder="1" applyAlignment="1" applyProtection="1">
      <alignment horizontal="left" vertical="center" wrapText="1"/>
      <protection locked="0"/>
    </xf>
    <xf numFmtId="0" fontId="34" fillId="0" borderId="0" xfId="0" applyFont="1" applyBorder="1" applyAlignment="1" applyProtection="1">
      <alignment horizontal="center"/>
      <protection locked="0"/>
    </xf>
    <xf numFmtId="0" fontId="62" fillId="4" borderId="16" xfId="5" applyFont="1" applyFill="1" applyBorder="1" applyAlignment="1" applyProtection="1">
      <alignment horizontal="center" vertical="center"/>
    </xf>
    <xf numFmtId="165" fontId="62" fillId="6" borderId="16" xfId="4" applyNumberFormat="1" applyFont="1" applyFill="1" applyBorder="1" applyAlignment="1" applyProtection="1">
      <alignment horizontal="center" vertical="center" wrapText="1"/>
    </xf>
    <xf numFmtId="165" fontId="59" fillId="4" borderId="4" xfId="4" applyNumberFormat="1" applyFont="1" applyFill="1" applyBorder="1" applyAlignment="1" applyProtection="1">
      <alignment horizontal="center" vertical="center"/>
    </xf>
    <xf numFmtId="165" fontId="59" fillId="4" borderId="5" xfId="4" applyNumberFormat="1" applyFont="1" applyFill="1" applyBorder="1" applyAlignment="1" applyProtection="1">
      <alignment horizontal="center" vertical="center"/>
    </xf>
    <xf numFmtId="165" fontId="59" fillId="4" borderId="6" xfId="4" applyNumberFormat="1" applyFont="1" applyFill="1" applyBorder="1" applyAlignment="1" applyProtection="1">
      <alignment horizontal="center" vertical="center"/>
    </xf>
    <xf numFmtId="165" fontId="59" fillId="4" borderId="9" xfId="4" applyNumberFormat="1" applyFont="1" applyFill="1" applyBorder="1" applyAlignment="1" applyProtection="1">
      <alignment horizontal="center" vertical="center"/>
    </xf>
    <xf numFmtId="165" fontId="59" fillId="4" borderId="0" xfId="4" applyNumberFormat="1" applyFont="1" applyFill="1" applyBorder="1" applyAlignment="1" applyProtection="1">
      <alignment horizontal="center" vertical="center"/>
    </xf>
    <xf numFmtId="165" fontId="59" fillId="4" borderId="7" xfId="4" applyNumberFormat="1" applyFont="1" applyFill="1" applyBorder="1" applyAlignment="1" applyProtection="1">
      <alignment horizontal="center" vertical="center"/>
    </xf>
    <xf numFmtId="165" fontId="59" fillId="4" borderId="17" xfId="4" applyNumberFormat="1" applyFont="1" applyFill="1" applyBorder="1" applyAlignment="1" applyProtection="1">
      <alignment horizontal="center" vertical="center"/>
    </xf>
    <xf numFmtId="165" fontId="59" fillId="4" borderId="18" xfId="4" applyNumberFormat="1" applyFont="1" applyFill="1" applyBorder="1" applyAlignment="1" applyProtection="1">
      <alignment horizontal="center" vertical="center"/>
    </xf>
    <xf numFmtId="165" fontId="59" fillId="4" borderId="19" xfId="4" applyNumberFormat="1" applyFont="1" applyFill="1" applyBorder="1" applyAlignment="1" applyProtection="1">
      <alignment horizontal="center" vertical="center"/>
    </xf>
    <xf numFmtId="165" fontId="62" fillId="6" borderId="10" xfId="4" applyNumberFormat="1" applyFont="1" applyFill="1" applyBorder="1" applyAlignment="1" applyProtection="1">
      <alignment horizontal="center" vertical="center" wrapText="1"/>
    </xf>
    <xf numFmtId="165" fontId="62" fillId="6" borderId="3" xfId="4" applyNumberFormat="1" applyFont="1" applyFill="1" applyBorder="1" applyAlignment="1" applyProtection="1">
      <alignment horizontal="center" vertical="center" wrapText="1"/>
    </xf>
    <xf numFmtId="165" fontId="62" fillId="6" borderId="11" xfId="4" applyNumberFormat="1" applyFont="1" applyFill="1" applyBorder="1" applyAlignment="1" applyProtection="1">
      <alignment horizontal="center" vertical="center"/>
    </xf>
    <xf numFmtId="165" fontId="62" fillId="6" borderId="12" xfId="4" applyNumberFormat="1" applyFont="1" applyFill="1" applyBorder="1" applyAlignment="1" applyProtection="1">
      <alignment horizontal="center" vertical="center"/>
    </xf>
    <xf numFmtId="165" fontId="62" fillId="6" borderId="13" xfId="4" applyNumberFormat="1" applyFont="1" applyFill="1" applyBorder="1" applyAlignment="1" applyProtection="1">
      <alignment horizontal="center" vertical="center"/>
    </xf>
    <xf numFmtId="165" fontId="62" fillId="6" borderId="14" xfId="4" applyNumberFormat="1" applyFont="1" applyFill="1" applyBorder="1" applyAlignment="1" applyProtection="1">
      <alignment horizontal="center" vertical="center"/>
    </xf>
    <xf numFmtId="165" fontId="62" fillId="6" borderId="2" xfId="4" applyNumberFormat="1" applyFont="1" applyFill="1" applyBorder="1" applyAlignment="1" applyProtection="1">
      <alignment horizontal="center" vertical="center" wrapText="1"/>
    </xf>
    <xf numFmtId="165" fontId="62" fillId="6" borderId="15" xfId="4" applyNumberFormat="1" applyFont="1" applyFill="1" applyBorder="1" applyAlignment="1" applyProtection="1">
      <alignment horizontal="center" vertical="center" wrapText="1"/>
    </xf>
    <xf numFmtId="165" fontId="62" fillId="6" borderId="20" xfId="4" applyNumberFormat="1" applyFont="1" applyFill="1" applyBorder="1" applyAlignment="1" applyProtection="1">
      <alignment horizontal="center" vertical="center" wrapText="1"/>
    </xf>
    <xf numFmtId="0" fontId="62" fillId="6" borderId="15" xfId="4" applyNumberFormat="1" applyFont="1" applyFill="1" applyBorder="1" applyAlignment="1" applyProtection="1">
      <alignment horizontal="center" vertical="center" wrapText="1"/>
    </xf>
    <xf numFmtId="0" fontId="62" fillId="6" borderId="20" xfId="4" applyNumberFormat="1" applyFont="1" applyFill="1" applyBorder="1" applyAlignment="1" applyProtection="1">
      <alignment horizontal="center" vertical="center" wrapText="1"/>
    </xf>
    <xf numFmtId="0" fontId="62" fillId="3" borderId="15" xfId="4" applyNumberFormat="1" applyFont="1" applyFill="1" applyBorder="1" applyAlignment="1" applyProtection="1">
      <alignment horizontal="center" vertical="center" wrapText="1"/>
    </xf>
    <xf numFmtId="0" fontId="62" fillId="3" borderId="20" xfId="4" applyNumberFormat="1" applyFont="1" applyFill="1" applyBorder="1" applyAlignment="1" applyProtection="1">
      <alignment horizontal="center" vertical="center" wrapText="1"/>
    </xf>
    <xf numFmtId="166" fontId="62" fillId="6" borderId="16" xfId="4" applyNumberFormat="1" applyFont="1" applyFill="1" applyBorder="1" applyAlignment="1" applyProtection="1">
      <alignment horizontal="center" vertical="center"/>
    </xf>
    <xf numFmtId="0" fontId="40" fillId="5" borderId="0" xfId="0" applyFont="1" applyFill="1" applyBorder="1" applyAlignment="1" applyProtection="1">
      <alignment horizontal="left" vertical="center" indent="2"/>
    </xf>
    <xf numFmtId="0" fontId="40" fillId="5" borderId="28" xfId="0" applyFont="1" applyFill="1" applyBorder="1" applyAlignment="1" applyProtection="1">
      <alignment horizontal="left" vertical="center" indent="2"/>
    </xf>
    <xf numFmtId="165" fontId="62" fillId="6" borderId="2" xfId="4" applyNumberFormat="1" applyFont="1" applyFill="1" applyBorder="1" applyAlignment="1" applyProtection="1">
      <alignment horizontal="center" vertical="center"/>
    </xf>
    <xf numFmtId="165" fontId="62" fillId="6" borderId="3" xfId="4" applyNumberFormat="1" applyFont="1" applyFill="1" applyBorder="1" applyAlignment="1" applyProtection="1">
      <alignment horizontal="center" vertical="center"/>
    </xf>
    <xf numFmtId="165" fontId="59" fillId="6" borderId="10" xfId="4" applyNumberFormat="1" applyFont="1" applyFill="1" applyBorder="1" applyAlignment="1" applyProtection="1">
      <alignment horizontal="center" vertical="center" wrapText="1"/>
    </xf>
    <xf numFmtId="165" fontId="59" fillId="2" borderId="2" xfId="4" applyNumberFormat="1" applyFont="1" applyFill="1" applyBorder="1" applyAlignment="1" applyProtection="1">
      <alignment horizontal="center" vertical="center"/>
    </xf>
    <xf numFmtId="165" fontId="59" fillId="6" borderId="3" xfId="4" applyNumberFormat="1" applyFont="1" applyFill="1" applyBorder="1" applyAlignment="1" applyProtection="1">
      <alignment horizontal="center" vertical="center" wrapText="1"/>
    </xf>
    <xf numFmtId="165" fontId="59" fillId="2" borderId="3" xfId="4" applyNumberFormat="1" applyFont="1" applyFill="1" applyBorder="1" applyAlignment="1" applyProtection="1">
      <alignment horizontal="center" vertical="center"/>
    </xf>
    <xf numFmtId="165" fontId="59" fillId="6" borderId="3" xfId="4" applyNumberFormat="1" applyFont="1" applyFill="1" applyBorder="1" applyAlignment="1" applyProtection="1">
      <alignment horizontal="center" vertical="center"/>
    </xf>
    <xf numFmtId="165" fontId="59" fillId="6" borderId="2" xfId="4" applyNumberFormat="1" applyFont="1" applyFill="1" applyBorder="1" applyAlignment="1" applyProtection="1">
      <alignment horizontal="center" vertical="center"/>
    </xf>
    <xf numFmtId="0" fontId="51" fillId="0" borderId="0" xfId="0" applyFont="1" applyBorder="1" applyAlignment="1" applyProtection="1">
      <alignment horizontal="right" vertical="center"/>
      <protection locked="0"/>
    </xf>
    <xf numFmtId="0" fontId="51" fillId="0" borderId="0" xfId="0" applyFont="1" applyBorder="1" applyAlignment="1" applyProtection="1">
      <alignment horizontal="center" vertical="center"/>
      <protection locked="0"/>
    </xf>
    <xf numFmtId="0" fontId="48" fillId="0" borderId="0" xfId="0" applyFont="1" applyBorder="1" applyAlignment="1" applyProtection="1">
      <alignment vertical="center"/>
      <protection locked="0"/>
    </xf>
    <xf numFmtId="0" fontId="48" fillId="0" borderId="0" xfId="0" applyFont="1" applyBorder="1" applyAlignment="1" applyProtection="1">
      <protection locked="0"/>
    </xf>
    <xf numFmtId="0" fontId="48" fillId="0" borderId="0" xfId="0" applyFont="1" applyBorder="1" applyAlignment="1" applyProtection="1">
      <alignment horizontal="center" vertical="center" wrapText="1"/>
      <protection locked="0"/>
    </xf>
    <xf numFmtId="0" fontId="48" fillId="0" borderId="0" xfId="0" applyFont="1" applyBorder="1" applyAlignment="1" applyProtection="1">
      <alignment horizontal="center" vertical="center"/>
      <protection locked="0"/>
    </xf>
    <xf numFmtId="9" fontId="49" fillId="0" borderId="0" xfId="0" applyNumberFormat="1" applyFont="1" applyFill="1" applyBorder="1" applyAlignment="1" applyProtection="1">
      <alignment horizontal="center" vertical="center" wrapText="1"/>
      <protection locked="0"/>
    </xf>
    <xf numFmtId="0" fontId="49" fillId="0" borderId="0" xfId="0" applyNumberFormat="1" applyFont="1" applyFill="1" applyBorder="1" applyAlignment="1" applyProtection="1">
      <alignment horizontal="center" vertical="center"/>
      <protection locked="0"/>
    </xf>
    <xf numFmtId="0" fontId="48" fillId="0" borderId="0" xfId="0" applyNumberFormat="1" applyFont="1" applyFill="1" applyBorder="1" applyAlignment="1" applyProtection="1">
      <alignment horizontal="center" vertical="center"/>
      <protection locked="0"/>
    </xf>
    <xf numFmtId="0" fontId="49" fillId="0" borderId="0" xfId="0" applyNumberFormat="1" applyFont="1" applyBorder="1" applyAlignment="1" applyProtection="1">
      <protection locked="0"/>
    </xf>
    <xf numFmtId="0" fontId="49" fillId="0" borderId="0" xfId="0" applyFont="1" applyBorder="1" applyAlignment="1" applyProtection="1">
      <protection locked="0"/>
    </xf>
    <xf numFmtId="167" fontId="50" fillId="0" borderId="0" xfId="6" applyNumberFormat="1" applyFont="1" applyFill="1" applyBorder="1" applyAlignment="1" applyProtection="1">
      <alignment horizontal="right" vertical="center"/>
      <protection locked="0"/>
    </xf>
    <xf numFmtId="0" fontId="65" fillId="12" borderId="1" xfId="0" applyFont="1" applyFill="1" applyBorder="1" applyAlignment="1" applyProtection="1">
      <alignment vertical="center"/>
      <protection locked="0"/>
    </xf>
    <xf numFmtId="0" fontId="34" fillId="11" borderId="30" xfId="0" applyFont="1" applyFill="1" applyBorder="1" applyAlignment="1" applyProtection="1">
      <alignment horizontal="right"/>
      <protection locked="0"/>
    </xf>
    <xf numFmtId="0" fontId="34" fillId="10" borderId="21" xfId="0" applyFont="1" applyFill="1" applyBorder="1" applyAlignment="1" applyProtection="1">
      <alignment horizontal="center" vertical="center"/>
      <protection locked="0"/>
    </xf>
    <xf numFmtId="0" fontId="64" fillId="2" borderId="1" xfId="0" applyFont="1" applyFill="1" applyBorder="1" applyAlignment="1" applyProtection="1">
      <alignment vertical="center"/>
      <protection locked="0"/>
    </xf>
    <xf numFmtId="0" fontId="34" fillId="2" borderId="1" xfId="0" applyFont="1" applyFill="1" applyBorder="1" applyAlignment="1" applyProtection="1">
      <alignment vertical="center"/>
      <protection locked="0"/>
    </xf>
    <xf numFmtId="9" fontId="34" fillId="2" borderId="1" xfId="0" applyNumberFormat="1" applyFont="1" applyFill="1" applyBorder="1" applyAlignment="1" applyProtection="1">
      <alignment horizontal="center" vertical="center" wrapText="1"/>
      <protection locked="0"/>
    </xf>
    <xf numFmtId="9" fontId="34" fillId="2" borderId="1" xfId="3" applyFont="1" applyFill="1" applyBorder="1" applyAlignment="1" applyProtection="1">
      <alignment horizontal="center" vertical="center"/>
      <protection locked="0"/>
    </xf>
    <xf numFmtId="0" fontId="61" fillId="2" borderId="1" xfId="0" applyNumberFormat="1" applyFont="1" applyFill="1" applyBorder="1" applyAlignment="1" applyProtection="1">
      <alignment horizontal="center" vertical="center"/>
      <protection locked="0"/>
    </xf>
    <xf numFmtId="9" fontId="34" fillId="2" borderId="1" xfId="0" applyNumberFormat="1" applyFont="1" applyFill="1" applyBorder="1" applyAlignment="1" applyProtection="1">
      <alignment horizontal="center" vertical="center"/>
      <protection locked="0"/>
    </xf>
    <xf numFmtId="0" fontId="34" fillId="2" borderId="1" xfId="0" applyNumberFormat="1" applyFont="1" applyFill="1" applyBorder="1" applyAlignment="1" applyProtection="1">
      <alignment horizontal="center" vertical="center"/>
      <protection locked="0"/>
    </xf>
    <xf numFmtId="0" fontId="34" fillId="2" borderId="1" xfId="0" applyNumberFormat="1" applyFont="1" applyFill="1" applyBorder="1" applyAlignment="1" applyProtection="1">
      <protection locked="0"/>
    </xf>
    <xf numFmtId="0" fontId="34" fillId="2" borderId="1" xfId="0" applyFont="1" applyFill="1" applyBorder="1" applyAlignment="1" applyProtection="1">
      <protection locked="0"/>
    </xf>
    <xf numFmtId="0" fontId="66" fillId="0" borderId="0" xfId="0" applyFont="1" applyAlignment="1">
      <alignment horizontal="center" vertical="center" wrapText="1"/>
    </xf>
    <xf numFmtId="0" fontId="66" fillId="0" borderId="1" xfId="0" applyNumberFormat="1" applyFont="1" applyBorder="1" applyAlignment="1" applyProtection="1">
      <alignment horizontal="center"/>
      <protection locked="0"/>
    </xf>
    <xf numFmtId="0" fontId="66" fillId="0" borderId="1" xfId="0" applyFont="1" applyBorder="1" applyAlignment="1" applyProtection="1">
      <alignment horizontal="center"/>
      <protection locked="0"/>
    </xf>
    <xf numFmtId="0" fontId="66" fillId="0" borderId="25" xfId="0" applyFont="1" applyBorder="1" applyAlignment="1" applyProtection="1">
      <alignment horizontal="center" wrapText="1"/>
      <protection locked="0"/>
    </xf>
    <xf numFmtId="0" fontId="6" fillId="0" borderId="0" xfId="0" applyFont="1" applyFill="1" applyBorder="1" applyAlignment="1" applyProtection="1">
      <protection locked="0"/>
    </xf>
    <xf numFmtId="0" fontId="6" fillId="0" borderId="0" xfId="0" applyFont="1" applyBorder="1" applyAlignment="1" applyProtection="1">
      <protection locked="0"/>
    </xf>
    <xf numFmtId="0" fontId="6" fillId="0" borderId="0" xfId="0" applyFont="1" applyBorder="1" applyAlignment="1" applyProtection="1">
      <alignment horizontal="center"/>
      <protection locked="0"/>
    </xf>
    <xf numFmtId="0" fontId="6" fillId="0" borderId="0" xfId="0" applyNumberFormat="1" applyFont="1" applyBorder="1" applyAlignment="1" applyProtection="1">
      <protection locked="0"/>
    </xf>
    <xf numFmtId="0" fontId="6" fillId="0" borderId="0" xfId="0" applyFont="1" applyBorder="1" applyAlignment="1" applyProtection="1">
      <alignment horizontal="center" vertical="center"/>
      <protection locked="0"/>
    </xf>
    <xf numFmtId="0" fontId="6" fillId="0" borderId="0" xfId="0" applyNumberFormat="1" applyFont="1" applyBorder="1" applyAlignment="1" applyProtection="1">
      <alignment horizontal="center" vertical="center"/>
      <protection locked="0"/>
    </xf>
    <xf numFmtId="0" fontId="6" fillId="0" borderId="0" xfId="0" applyNumberFormat="1" applyFont="1" applyBorder="1" applyAlignment="1" applyProtection="1">
      <alignment horizontal="center"/>
      <protection locked="0"/>
    </xf>
    <xf numFmtId="166" fontId="6" fillId="0" borderId="0" xfId="0" applyNumberFormat="1" applyFont="1" applyBorder="1" applyAlignment="1" applyProtection="1">
      <protection locked="0"/>
    </xf>
    <xf numFmtId="0" fontId="35" fillId="0" borderId="0" xfId="0" applyNumberFormat="1" applyFont="1" applyBorder="1" applyAlignment="1" applyProtection="1">
      <protection locked="0"/>
    </xf>
    <xf numFmtId="0" fontId="35"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wrapText="1"/>
      <protection locked="0"/>
    </xf>
    <xf numFmtId="0" fontId="6" fillId="0" borderId="0" xfId="0" applyFont="1" applyBorder="1" applyAlignment="1" applyProtection="1">
      <alignment wrapText="1"/>
      <protection locked="0"/>
    </xf>
    <xf numFmtId="0" fontId="6" fillId="0" borderId="0" xfId="0" applyFont="1" applyBorder="1" applyAlignment="1" applyProtection="1">
      <alignment horizontal="center" vertical="center" wrapText="1"/>
      <protection locked="0"/>
    </xf>
    <xf numFmtId="0" fontId="48" fillId="0" borderId="1" xfId="0" applyFont="1" applyBorder="1" applyAlignment="1" applyProtection="1">
      <alignment horizontal="center" vertical="center" wrapText="1"/>
      <protection locked="0"/>
    </xf>
    <xf numFmtId="0" fontId="39" fillId="2" borderId="1" xfId="0" applyFont="1" applyFill="1" applyBorder="1" applyAlignment="1" applyProtection="1">
      <alignment vertical="center"/>
    </xf>
    <xf numFmtId="0" fontId="39" fillId="2" borderId="0" xfId="0" applyFont="1" applyFill="1" applyBorder="1" applyAlignment="1" applyProtection="1">
      <alignment vertical="center"/>
    </xf>
    <xf numFmtId="0" fontId="40" fillId="2" borderId="0" xfId="0" applyFont="1" applyFill="1" applyBorder="1" applyAlignment="1" applyProtection="1">
      <alignment horizontal="center" vertical="center"/>
    </xf>
    <xf numFmtId="0" fontId="43" fillId="2" borderId="0" xfId="0" applyFont="1" applyFill="1" applyBorder="1" applyAlignment="1" applyProtection="1">
      <protection locked="0"/>
    </xf>
    <xf numFmtId="0" fontId="40" fillId="5" borderId="0" xfId="0" applyFont="1" applyFill="1" applyBorder="1" applyAlignment="1" applyProtection="1">
      <alignment horizontal="right" vertical="center" wrapText="1"/>
    </xf>
    <xf numFmtId="0" fontId="43" fillId="0" borderId="0" xfId="0" applyFont="1" applyBorder="1" applyAlignment="1" applyProtection="1">
      <protection locked="0"/>
    </xf>
    <xf numFmtId="0" fontId="39" fillId="0" borderId="0" xfId="0" applyFont="1" applyFill="1" applyBorder="1" applyAlignment="1" applyProtection="1">
      <protection locked="0"/>
    </xf>
    <xf numFmtId="0" fontId="39" fillId="0" borderId="0" xfId="0" applyFont="1" applyBorder="1" applyAlignment="1" applyProtection="1">
      <protection locked="0"/>
    </xf>
    <xf numFmtId="0" fontId="41" fillId="0" borderId="0" xfId="0" applyFont="1" applyBorder="1" applyAlignment="1" applyProtection="1">
      <protection locked="0"/>
    </xf>
    <xf numFmtId="0" fontId="41" fillId="0" borderId="0" xfId="0" applyFont="1" applyBorder="1" applyAlignment="1" applyProtection="1">
      <alignment wrapText="1"/>
      <protection locked="0"/>
    </xf>
    <xf numFmtId="0" fontId="41" fillId="0" borderId="0" xfId="0" applyFont="1" applyBorder="1" applyAlignment="1" applyProtection="1">
      <alignment horizontal="center"/>
      <protection locked="0"/>
    </xf>
    <xf numFmtId="0" fontId="41" fillId="0" borderId="0" xfId="0" applyFont="1" applyBorder="1" applyAlignment="1" applyProtection="1">
      <alignment horizontal="center" wrapText="1"/>
      <protection locked="0"/>
    </xf>
    <xf numFmtId="0" fontId="41" fillId="0" borderId="0" xfId="0" applyNumberFormat="1" applyFont="1" applyBorder="1" applyAlignment="1" applyProtection="1">
      <protection locked="0"/>
    </xf>
    <xf numFmtId="0" fontId="42" fillId="0" borderId="0" xfId="0" applyNumberFormat="1" applyFont="1" applyBorder="1" applyAlignment="1" applyProtection="1">
      <protection locked="0"/>
    </xf>
    <xf numFmtId="0" fontId="43" fillId="0" borderId="0" xfId="0" applyFont="1" applyBorder="1" applyAlignment="1" applyProtection="1">
      <alignment wrapText="1"/>
      <protection locked="0"/>
    </xf>
    <xf numFmtId="0" fontId="43" fillId="0" borderId="0" xfId="0" applyFont="1" applyBorder="1" applyAlignment="1" applyProtection="1">
      <alignment horizontal="center"/>
      <protection locked="0"/>
    </xf>
    <xf numFmtId="0" fontId="43" fillId="0" borderId="0" xfId="0" applyFont="1" applyBorder="1" applyAlignment="1" applyProtection="1">
      <alignment horizontal="center" wrapText="1"/>
      <protection locked="0"/>
    </xf>
    <xf numFmtId="0" fontId="43" fillId="0" borderId="0" xfId="0" applyNumberFormat="1" applyFont="1" applyBorder="1" applyAlignment="1" applyProtection="1">
      <protection locked="0"/>
    </xf>
    <xf numFmtId="0" fontId="44" fillId="0" borderId="0" xfId="0" applyNumberFormat="1" applyFont="1" applyBorder="1" applyAlignment="1" applyProtection="1">
      <protection locked="0"/>
    </xf>
    <xf numFmtId="0" fontId="52" fillId="2" borderId="0" xfId="0" applyFont="1" applyFill="1" applyBorder="1" applyAlignment="1" applyProtection="1">
      <alignment wrapText="1"/>
      <protection locked="0"/>
    </xf>
    <xf numFmtId="0" fontId="52" fillId="2" borderId="0" xfId="0" applyFont="1" applyFill="1" applyBorder="1" applyAlignment="1" applyProtection="1">
      <protection locked="0"/>
    </xf>
    <xf numFmtId="165" fontId="59" fillId="3" borderId="5" xfId="4" applyNumberFormat="1" applyFont="1" applyFill="1" applyBorder="1" applyAlignment="1" applyProtection="1">
      <alignment horizontal="center" vertical="center"/>
    </xf>
    <xf numFmtId="165" fontId="59" fillId="3" borderId="6" xfId="4" applyNumberFormat="1" applyFont="1" applyFill="1" applyBorder="1" applyAlignment="1" applyProtection="1">
      <alignment horizontal="center" vertical="center"/>
    </xf>
    <xf numFmtId="165" fontId="59" fillId="3" borderId="8" xfId="4" applyNumberFormat="1" applyFont="1" applyFill="1" applyBorder="1" applyAlignment="1" applyProtection="1">
      <alignment horizontal="center" vertical="center"/>
    </xf>
    <xf numFmtId="165" fontId="59" fillId="3" borderId="3" xfId="4" applyNumberFormat="1" applyFont="1" applyFill="1" applyBorder="1" applyAlignment="1" applyProtection="1">
      <alignment horizontal="center" vertical="center"/>
    </xf>
    <xf numFmtId="169" fontId="34" fillId="11" borderId="31" xfId="0" applyNumberFormat="1" applyFont="1" applyFill="1" applyBorder="1" applyAlignment="1" applyProtection="1">
      <protection locked="0"/>
    </xf>
    <xf numFmtId="0" fontId="34" fillId="0" borderId="0" xfId="0" applyFont="1" applyBorder="1" applyAlignment="1" applyProtection="1">
      <protection locked="0"/>
    </xf>
    <xf numFmtId="0" fontId="34" fillId="0" borderId="0" xfId="0" applyFont="1" applyBorder="1" applyAlignment="1" applyProtection="1">
      <alignment horizontal="right" wrapText="1"/>
      <protection locked="0"/>
    </xf>
    <xf numFmtId="0" fontId="34" fillId="0" borderId="0" xfId="0" applyFont="1" applyBorder="1" applyAlignment="1" applyProtection="1">
      <alignment wrapText="1"/>
      <protection locked="0"/>
    </xf>
    <xf numFmtId="0" fontId="62" fillId="0" borderId="0" xfId="0" applyFont="1" applyBorder="1" applyAlignment="1" applyProtection="1">
      <protection locked="0"/>
    </xf>
    <xf numFmtId="0" fontId="61" fillId="2" borderId="1" xfId="0" applyFont="1" applyFill="1" applyBorder="1" applyAlignment="1" applyProtection="1">
      <alignment vertical="center"/>
    </xf>
    <xf numFmtId="0" fontId="34" fillId="2" borderId="0" xfId="0" applyFont="1" applyFill="1" applyBorder="1" applyAlignment="1" applyProtection="1">
      <protection locked="0"/>
    </xf>
    <xf numFmtId="165" fontId="62" fillId="3" borderId="1" xfId="4" applyNumberFormat="1" applyFont="1" applyFill="1" applyBorder="1" applyAlignment="1" applyProtection="1">
      <alignment horizontal="center" vertical="center" textRotation="90"/>
    </xf>
    <xf numFmtId="165" fontId="62" fillId="6" borderId="1" xfId="4" applyNumberFormat="1" applyFont="1" applyFill="1" applyBorder="1" applyAlignment="1" applyProtection="1">
      <alignment horizontal="center" vertical="center" textRotation="90"/>
    </xf>
    <xf numFmtId="165" fontId="63" fillId="6" borderId="1" xfId="4" applyNumberFormat="1" applyFont="1" applyFill="1" applyBorder="1" applyAlignment="1" applyProtection="1">
      <alignment horizontal="left" vertical="center" textRotation="90"/>
    </xf>
    <xf numFmtId="165" fontId="62" fillId="6" borderId="1" xfId="4" applyNumberFormat="1" applyFont="1" applyFill="1" applyBorder="1" applyAlignment="1" applyProtection="1">
      <alignment horizontal="center" vertical="center" wrapText="1"/>
    </xf>
    <xf numFmtId="165" fontId="62" fillId="6" borderId="1" xfId="4" applyNumberFormat="1" applyFont="1" applyFill="1" applyBorder="1" applyAlignment="1" applyProtection="1">
      <alignment horizontal="center" vertical="center"/>
    </xf>
    <xf numFmtId="165" fontId="62" fillId="6" borderId="3" xfId="4" applyNumberFormat="1" applyFont="1" applyFill="1" applyBorder="1" applyAlignment="1" applyProtection="1">
      <alignment horizontal="center" vertical="center" wrapText="1"/>
    </xf>
    <xf numFmtId="165" fontId="62" fillId="6" borderId="16" xfId="4" applyNumberFormat="1" applyFont="1" applyFill="1" applyBorder="1" applyAlignment="1" applyProtection="1">
      <alignment horizontal="center" vertical="center" wrapText="1"/>
    </xf>
    <xf numFmtId="0" fontId="62" fillId="3" borderId="16" xfId="0" applyNumberFormat="1" applyFont="1" applyFill="1" applyBorder="1" applyAlignment="1" applyProtection="1">
      <alignment horizontal="center" vertical="center"/>
    </xf>
    <xf numFmtId="0" fontId="62" fillId="3" borderId="16" xfId="0" applyFont="1" applyFill="1" applyBorder="1" applyAlignment="1" applyProtection="1">
      <alignment horizontal="center" vertical="center"/>
    </xf>
    <xf numFmtId="165" fontId="62" fillId="3" borderId="16" xfId="4" applyNumberFormat="1" applyFont="1" applyFill="1" applyBorder="1" applyAlignment="1" applyProtection="1">
      <alignment horizontal="center" vertical="center"/>
    </xf>
    <xf numFmtId="0" fontId="34" fillId="0" borderId="0" xfId="0" applyFont="1" applyFill="1" applyBorder="1" applyAlignment="1" applyProtection="1">
      <protection locked="0"/>
    </xf>
    <xf numFmtId="0" fontId="34" fillId="7" borderId="1" xfId="0" applyFont="1" applyFill="1" applyBorder="1" applyAlignment="1" applyProtection="1">
      <alignment vertical="center"/>
      <protection locked="0"/>
    </xf>
    <xf numFmtId="0" fontId="34" fillId="7" borderId="1" xfId="0" applyFont="1" applyFill="1" applyBorder="1" applyAlignment="1" applyProtection="1">
      <alignment horizontal="center" vertical="center"/>
      <protection locked="0"/>
    </xf>
    <xf numFmtId="0" fontId="34" fillId="10" borderId="1" xfId="0" applyFont="1" applyFill="1" applyBorder="1" applyAlignment="1" applyProtection="1">
      <alignment horizontal="center" vertical="center" wrapText="1"/>
      <protection locked="0"/>
    </xf>
    <xf numFmtId="0" fontId="34" fillId="10" borderId="1" xfId="0" applyFont="1" applyFill="1" applyBorder="1" applyAlignment="1" applyProtection="1">
      <alignment horizontal="center" vertical="center"/>
      <protection locked="0"/>
    </xf>
    <xf numFmtId="9" fontId="34" fillId="10" borderId="21" xfId="0" applyNumberFormat="1" applyFont="1" applyFill="1" applyBorder="1" applyAlignment="1" applyProtection="1">
      <alignment horizontal="center" vertical="center" wrapText="1"/>
      <protection locked="0"/>
    </xf>
    <xf numFmtId="9" fontId="34" fillId="10" borderId="21" xfId="3" applyFont="1" applyFill="1" applyBorder="1" applyAlignment="1" applyProtection="1">
      <alignment horizontal="center" vertical="center"/>
      <protection locked="0"/>
    </xf>
    <xf numFmtId="0" fontId="34" fillId="10" borderId="21" xfId="0" applyNumberFormat="1" applyFont="1" applyFill="1" applyBorder="1" applyAlignment="1" applyProtection="1">
      <alignment horizontal="center" vertical="center"/>
      <protection locked="0"/>
    </xf>
    <xf numFmtId="9" fontId="61" fillId="10" borderId="21" xfId="0" applyNumberFormat="1" applyFont="1" applyFill="1" applyBorder="1" applyAlignment="1" applyProtection="1">
      <alignment horizontal="center" vertical="center"/>
      <protection locked="0"/>
    </xf>
    <xf numFmtId="0" fontId="34" fillId="10" borderId="21" xfId="0" applyNumberFormat="1" applyFont="1" applyFill="1" applyBorder="1" applyAlignment="1" applyProtection="1">
      <protection locked="0"/>
    </xf>
    <xf numFmtId="0" fontId="34" fillId="10" borderId="21" xfId="0" applyFont="1" applyFill="1" applyBorder="1" applyAlignment="1" applyProtection="1">
      <protection locked="0"/>
    </xf>
    <xf numFmtId="167" fontId="34" fillId="10" borderId="21" xfId="1" applyNumberFormat="1" applyFont="1" applyFill="1" applyBorder="1" applyAlignment="1" applyProtection="1">
      <alignment horizontal="right" vertical="center"/>
      <protection locked="0"/>
    </xf>
    <xf numFmtId="0" fontId="34" fillId="8" borderId="0" xfId="0" applyFont="1" applyFill="1" applyBorder="1" applyAlignment="1" applyProtection="1">
      <protection locked="0"/>
    </xf>
    <xf numFmtId="0" fontId="34" fillId="8" borderId="1" xfId="0" applyFont="1" applyFill="1" applyBorder="1" applyAlignment="1" applyProtection="1">
      <alignment vertical="center"/>
      <protection locked="0"/>
    </xf>
    <xf numFmtId="0" fontId="34" fillId="8" borderId="1" xfId="0" applyFont="1" applyFill="1" applyBorder="1" applyAlignment="1" applyProtection="1">
      <alignment horizontal="center" vertical="center"/>
      <protection locked="0"/>
    </xf>
    <xf numFmtId="0" fontId="64" fillId="12" borderId="1" xfId="0" applyFont="1" applyFill="1" applyBorder="1" applyAlignment="1" applyProtection="1">
      <alignment vertical="center"/>
      <protection locked="0"/>
    </xf>
    <xf numFmtId="0" fontId="34" fillId="12" borderId="1" xfId="0" applyFont="1" applyFill="1" applyBorder="1" applyAlignment="1" applyProtection="1">
      <alignment horizontal="center" vertical="center" wrapText="1"/>
      <protection locked="0"/>
    </xf>
    <xf numFmtId="0" fontId="34" fillId="12" borderId="1" xfId="0" applyFont="1" applyFill="1" applyBorder="1" applyAlignment="1" applyProtection="1">
      <alignment horizontal="center" vertical="center"/>
      <protection locked="0"/>
    </xf>
    <xf numFmtId="9" fontId="34" fillId="12" borderId="1" xfId="0" applyNumberFormat="1" applyFont="1" applyFill="1" applyBorder="1" applyAlignment="1" applyProtection="1">
      <alignment horizontal="center" vertical="center" wrapText="1"/>
      <protection locked="0"/>
    </xf>
    <xf numFmtId="9" fontId="34" fillId="12" borderId="1" xfId="3" applyFont="1" applyFill="1" applyBorder="1" applyAlignment="1" applyProtection="1">
      <alignment horizontal="center" vertical="center"/>
      <protection locked="0"/>
    </xf>
    <xf numFmtId="0" fontId="61" fillId="12" borderId="1" xfId="0" applyNumberFormat="1" applyFont="1" applyFill="1" applyBorder="1" applyAlignment="1" applyProtection="1">
      <alignment horizontal="center" vertical="center"/>
      <protection locked="0"/>
    </xf>
    <xf numFmtId="9" fontId="34" fillId="12" borderId="1" xfId="0" applyNumberFormat="1" applyFont="1" applyFill="1" applyBorder="1" applyAlignment="1" applyProtection="1">
      <alignment horizontal="center" vertical="center"/>
      <protection locked="0"/>
    </xf>
    <xf numFmtId="0" fontId="34" fillId="12" borderId="1" xfId="0" applyNumberFormat="1" applyFont="1" applyFill="1" applyBorder="1" applyAlignment="1" applyProtection="1">
      <alignment horizontal="center" vertical="center"/>
      <protection locked="0"/>
    </xf>
    <xf numFmtId="0" fontId="34" fillId="12" borderId="1" xfId="0" applyNumberFormat="1" applyFont="1" applyFill="1" applyBorder="1" applyAlignment="1" applyProtection="1">
      <protection locked="0"/>
    </xf>
    <xf numFmtId="0" fontId="34" fillId="12" borderId="1" xfId="0" applyFont="1" applyFill="1" applyBorder="1" applyAlignment="1" applyProtection="1">
      <protection locked="0"/>
    </xf>
    <xf numFmtId="167" fontId="34" fillId="12" borderId="1" xfId="1" applyNumberFormat="1" applyFont="1" applyFill="1" applyBorder="1" applyAlignment="1" applyProtection="1">
      <alignment horizontal="right" vertical="center"/>
      <protection locked="0"/>
    </xf>
    <xf numFmtId="167" fontId="34" fillId="0" borderId="0" xfId="0" applyNumberFormat="1" applyFont="1" applyFill="1" applyBorder="1" applyAlignment="1" applyProtection="1">
      <protection locked="0"/>
    </xf>
    <xf numFmtId="0" fontId="34" fillId="9" borderId="0" xfId="0" applyFont="1" applyFill="1" applyBorder="1" applyAlignment="1" applyProtection="1">
      <protection locked="0"/>
    </xf>
    <xf numFmtId="0" fontId="65" fillId="0" borderId="1" xfId="0" applyFont="1" applyBorder="1" applyAlignment="1" applyProtection="1">
      <alignment horizontal="right" vertical="center"/>
      <protection locked="0"/>
    </xf>
    <xf numFmtId="0" fontId="65" fillId="0" borderId="1" xfId="0" applyFont="1" applyBorder="1" applyAlignment="1" applyProtection="1">
      <alignment horizontal="center" vertical="center"/>
      <protection locked="0"/>
    </xf>
    <xf numFmtId="0" fontId="65" fillId="0" borderId="1" xfId="0" applyFont="1" applyBorder="1" applyAlignment="1" applyProtection="1">
      <alignment vertical="center"/>
      <protection locked="0"/>
    </xf>
    <xf numFmtId="0" fontId="65" fillId="0" borderId="1" xfId="0" applyFont="1" applyBorder="1" applyAlignment="1" applyProtection="1">
      <protection locked="0"/>
    </xf>
    <xf numFmtId="0" fontId="65" fillId="0" borderId="1" xfId="0" applyFont="1" applyBorder="1" applyAlignment="1" applyProtection="1">
      <alignment horizontal="center" vertical="center" wrapText="1"/>
      <protection locked="0"/>
    </xf>
    <xf numFmtId="9" fontId="66" fillId="0" borderId="1" xfId="0" applyNumberFormat="1" applyFont="1" applyFill="1" applyBorder="1" applyAlignment="1" applyProtection="1">
      <alignment horizontal="center" vertical="center" wrapText="1"/>
      <protection locked="0"/>
    </xf>
    <xf numFmtId="0" fontId="66" fillId="0" borderId="1" xfId="0" applyNumberFormat="1" applyFont="1" applyFill="1" applyBorder="1" applyAlignment="1" applyProtection="1">
      <alignment horizontal="center" vertical="center"/>
      <protection locked="0"/>
    </xf>
    <xf numFmtId="0" fontId="65" fillId="0" borderId="1" xfId="0" applyNumberFormat="1" applyFont="1" applyFill="1" applyBorder="1" applyAlignment="1" applyProtection="1">
      <alignment horizontal="center" vertical="center"/>
      <protection locked="0"/>
    </xf>
    <xf numFmtId="0" fontId="66" fillId="0" borderId="1" xfId="0" applyNumberFormat="1" applyFont="1" applyBorder="1" applyAlignment="1" applyProtection="1">
      <protection locked="0"/>
    </xf>
    <xf numFmtId="0" fontId="66" fillId="0" borderId="1" xfId="0" applyFont="1" applyBorder="1" applyAlignment="1" applyProtection="1">
      <protection locked="0"/>
    </xf>
    <xf numFmtId="0" fontId="66" fillId="0" borderId="25" xfId="0" applyFont="1" applyBorder="1" applyAlignment="1" applyProtection="1">
      <alignment wrapText="1"/>
      <protection locked="0"/>
    </xf>
    <xf numFmtId="167" fontId="67" fillId="0" borderId="1" xfId="6" applyNumberFormat="1" applyFont="1" applyFill="1" applyBorder="1" applyAlignment="1" applyProtection="1">
      <alignment horizontal="right" vertical="center"/>
      <protection locked="0"/>
    </xf>
    <xf numFmtId="0" fontId="61" fillId="0" borderId="0" xfId="0" applyFont="1" applyFill="1" applyBorder="1" applyAlignment="1" applyProtection="1">
      <protection locked="0"/>
    </xf>
    <xf numFmtId="0" fontId="61" fillId="0" borderId="0" xfId="0" applyFont="1" applyBorder="1" applyAlignment="1" applyProtection="1">
      <protection locked="0"/>
    </xf>
    <xf numFmtId="0" fontId="66" fillId="0" borderId="26" xfId="0" applyFont="1" applyBorder="1" applyAlignment="1" applyProtection="1">
      <alignment wrapText="1"/>
      <protection locked="0"/>
    </xf>
    <xf numFmtId="0" fontId="65" fillId="0" borderId="1" xfId="0" applyFont="1" applyBorder="1" applyProtection="1">
      <protection locked="0"/>
    </xf>
    <xf numFmtId="9" fontId="66" fillId="0" borderId="21" xfId="0" applyNumberFormat="1" applyFont="1" applyFill="1" applyBorder="1" applyAlignment="1" applyProtection="1">
      <alignment horizontal="center" vertical="center" wrapText="1"/>
      <protection locked="0"/>
    </xf>
    <xf numFmtId="0" fontId="66" fillId="0" borderId="21" xfId="0" applyNumberFormat="1" applyFont="1" applyFill="1" applyBorder="1" applyAlignment="1" applyProtection="1">
      <alignment horizontal="center" vertical="center"/>
      <protection locked="0"/>
    </xf>
    <xf numFmtId="0" fontId="65" fillId="0" borderId="21" xfId="0" applyNumberFormat="1" applyFont="1" applyFill="1" applyBorder="1" applyAlignment="1" applyProtection="1">
      <alignment horizontal="center" vertical="center"/>
      <protection locked="0"/>
    </xf>
    <xf numFmtId="0" fontId="66" fillId="0" borderId="21" xfId="0" applyNumberFormat="1" applyFont="1" applyBorder="1" applyAlignment="1" applyProtection="1">
      <protection locked="0"/>
    </xf>
    <xf numFmtId="0" fontId="66" fillId="0" borderId="21" xfId="0" applyFont="1" applyBorder="1" applyAlignment="1" applyProtection="1">
      <protection locked="0"/>
    </xf>
    <xf numFmtId="0" fontId="34" fillId="10" borderId="1" xfId="0" applyFont="1" applyFill="1" applyBorder="1" applyAlignment="1" applyProtection="1">
      <alignment vertical="center"/>
      <protection locked="0"/>
    </xf>
    <xf numFmtId="0" fontId="64" fillId="10" borderId="1" xfId="0" applyFont="1" applyFill="1" applyBorder="1" applyAlignment="1" applyProtection="1">
      <alignment vertical="center"/>
      <protection locked="0"/>
    </xf>
    <xf numFmtId="9" fontId="34" fillId="10" borderId="21" xfId="0" applyNumberFormat="1" applyFont="1" applyFill="1" applyBorder="1" applyAlignment="1" applyProtection="1">
      <alignment horizontal="left" vertical="center" wrapText="1"/>
      <protection locked="0"/>
    </xf>
    <xf numFmtId="0" fontId="34" fillId="12" borderId="1" xfId="0" applyFont="1" applyFill="1" applyBorder="1" applyAlignment="1" applyProtection="1">
      <alignment vertical="center"/>
      <protection locked="0"/>
    </xf>
    <xf numFmtId="0" fontId="34" fillId="10" borderId="21" xfId="0" applyFont="1" applyFill="1" applyBorder="1" applyAlignment="1" applyProtection="1">
      <alignment horizontal="center" vertical="center" wrapText="1"/>
      <protection locked="0"/>
    </xf>
    <xf numFmtId="0" fontId="34" fillId="11" borderId="30" xfId="0" applyFont="1" applyFill="1" applyBorder="1" applyAlignment="1" applyProtection="1">
      <alignment horizontal="right" wrapText="1"/>
      <protection locked="0"/>
    </xf>
    <xf numFmtId="0" fontId="34" fillId="0" borderId="0" xfId="0" applyFont="1" applyBorder="1" applyAlignment="1" applyProtection="1">
      <alignment horizontal="center"/>
      <protection locked="0"/>
    </xf>
    <xf numFmtId="0" fontId="34" fillId="10" borderId="34" xfId="0" applyFont="1" applyFill="1" applyBorder="1" applyAlignment="1" applyProtection="1">
      <alignment horizontal="left" vertical="center" wrapText="1"/>
      <protection locked="0"/>
    </xf>
    <xf numFmtId="0" fontId="34" fillId="10" borderId="13" xfId="0" applyFont="1" applyFill="1" applyBorder="1" applyAlignment="1" applyProtection="1">
      <alignment horizontal="left" vertical="center" wrapText="1"/>
      <protection locked="0"/>
    </xf>
    <xf numFmtId="0" fontId="34" fillId="10" borderId="14" xfId="0" applyFont="1" applyFill="1" applyBorder="1" applyAlignment="1" applyProtection="1">
      <alignment horizontal="left" vertical="center" wrapText="1"/>
      <protection locked="0"/>
    </xf>
    <xf numFmtId="0" fontId="34" fillId="12" borderId="34" xfId="0" applyFont="1" applyFill="1" applyBorder="1" applyAlignment="1" applyProtection="1">
      <alignment horizontal="left" vertical="center" wrapText="1"/>
      <protection locked="0"/>
    </xf>
    <xf numFmtId="0" fontId="34" fillId="12" borderId="13" xfId="0" applyFont="1" applyFill="1" applyBorder="1" applyAlignment="1" applyProtection="1">
      <alignment horizontal="left" vertical="center" wrapText="1"/>
      <protection locked="0"/>
    </xf>
    <xf numFmtId="0" fontId="34" fillId="12" borderId="14" xfId="0" applyFont="1" applyFill="1" applyBorder="1" applyAlignment="1" applyProtection="1">
      <alignment horizontal="left" vertical="center" wrapText="1"/>
      <protection locked="0"/>
    </xf>
    <xf numFmtId="0" fontId="65" fillId="0" borderId="26" xfId="0" applyFont="1" applyBorder="1" applyAlignment="1" applyProtection="1">
      <alignment horizontal="left" vertical="center" wrapText="1"/>
      <protection locked="0"/>
    </xf>
    <xf numFmtId="0" fontId="40" fillId="5" borderId="0" xfId="0" applyFont="1" applyFill="1" applyBorder="1" applyAlignment="1" applyProtection="1">
      <alignment horizontal="center" vertical="center" wrapText="1"/>
    </xf>
    <xf numFmtId="0" fontId="40" fillId="5" borderId="28" xfId="0" applyFont="1" applyFill="1" applyBorder="1" applyAlignment="1" applyProtection="1">
      <alignment horizontal="center" vertical="center" wrapText="1"/>
    </xf>
    <xf numFmtId="0" fontId="65" fillId="0" borderId="34" xfId="0" applyFont="1" applyBorder="1" applyAlignment="1" applyProtection="1">
      <alignment horizontal="left" vertical="center"/>
      <protection locked="0"/>
    </xf>
    <xf numFmtId="0" fontId="65" fillId="0" borderId="14" xfId="0" applyFont="1" applyBorder="1" applyAlignment="1" applyProtection="1">
      <alignment horizontal="left" vertical="center"/>
      <protection locked="0"/>
    </xf>
    <xf numFmtId="0" fontId="40" fillId="5" borderId="12" xfId="0" applyFont="1" applyFill="1" applyBorder="1" applyAlignment="1">
      <alignment horizontal="right" vertical="center" wrapText="1"/>
    </xf>
    <xf numFmtId="0" fontId="34" fillId="10" borderId="1" xfId="0" applyFont="1" applyFill="1" applyBorder="1" applyAlignment="1" applyProtection="1">
      <alignment horizontal="left" vertical="center"/>
      <protection locked="0"/>
    </xf>
    <xf numFmtId="0" fontId="41" fillId="10" borderId="1" xfId="0" applyFont="1" applyFill="1" applyBorder="1" applyAlignment="1" applyProtection="1">
      <alignment horizontal="center" vertical="center" wrapText="1"/>
      <protection locked="0"/>
    </xf>
    <xf numFmtId="9" fontId="78" fillId="10" borderId="21" xfId="0" applyNumberFormat="1" applyFont="1" applyFill="1" applyBorder="1" applyAlignment="1" applyProtection="1">
      <alignment horizontal="center" vertical="center"/>
      <protection locked="0"/>
    </xf>
    <xf numFmtId="9" fontId="76" fillId="10" borderId="21" xfId="0" applyNumberFormat="1" applyFont="1" applyFill="1" applyBorder="1" applyAlignment="1" applyProtection="1">
      <alignment horizontal="center" vertical="center"/>
      <protection locked="0"/>
    </xf>
    <xf numFmtId="0" fontId="76" fillId="10" borderId="21" xfId="0" applyFont="1" applyFill="1" applyBorder="1" applyProtection="1">
      <protection locked="0"/>
    </xf>
    <xf numFmtId="0" fontId="34" fillId="12" borderId="1" xfId="0" applyFont="1" applyFill="1" applyBorder="1" applyAlignment="1" applyProtection="1">
      <alignment horizontal="left" vertical="center"/>
      <protection locked="0"/>
    </xf>
    <xf numFmtId="0" fontId="41" fillId="12" borderId="1" xfId="0" applyFont="1" applyFill="1" applyBorder="1" applyAlignment="1" applyProtection="1">
      <alignment horizontal="center" vertical="center" wrapText="1"/>
      <protection locked="0"/>
    </xf>
    <xf numFmtId="0" fontId="67" fillId="12" borderId="1" xfId="0" applyFont="1" applyFill="1" applyBorder="1" applyAlignment="1" applyProtection="1">
      <alignment horizontal="center" vertical="center"/>
      <protection locked="0"/>
    </xf>
    <xf numFmtId="9" fontId="78" fillId="12" borderId="1" xfId="0" applyNumberFormat="1" applyFont="1" applyFill="1" applyBorder="1" applyAlignment="1" applyProtection="1">
      <alignment horizontal="center" vertical="center"/>
      <protection locked="0"/>
    </xf>
    <xf numFmtId="0" fontId="78" fillId="12" borderId="1" xfId="0" applyFont="1" applyFill="1" applyBorder="1" applyAlignment="1" applyProtection="1">
      <alignment horizontal="center" vertical="center"/>
      <protection locked="0"/>
    </xf>
    <xf numFmtId="0" fontId="78" fillId="12" borderId="1" xfId="0" applyFont="1" applyFill="1" applyBorder="1" applyProtection="1">
      <protection locked="0"/>
    </xf>
    <xf numFmtId="0" fontId="76" fillId="12" borderId="1" xfId="0" applyFont="1" applyFill="1" applyBorder="1" applyProtection="1">
      <protection locked="0"/>
    </xf>
    <xf numFmtId="0" fontId="66" fillId="19" borderId="1" xfId="0" applyFont="1" applyFill="1" applyBorder="1" applyAlignment="1" applyProtection="1">
      <alignment horizontal="center" vertical="center"/>
      <protection locked="0"/>
    </xf>
    <xf numFmtId="0" fontId="64" fillId="19" borderId="1" xfId="0" applyFont="1" applyFill="1" applyBorder="1" applyAlignment="1" applyProtection="1">
      <alignment vertical="center"/>
      <protection locked="0"/>
    </xf>
    <xf numFmtId="0" fontId="34" fillId="19" borderId="1" xfId="0" applyFont="1" applyFill="1" applyBorder="1" applyAlignment="1" applyProtection="1">
      <alignment vertical="center"/>
      <protection locked="0"/>
    </xf>
    <xf numFmtId="0" fontId="66" fillId="19" borderId="1" xfId="0" applyFont="1" applyFill="1" applyBorder="1" applyAlignment="1" applyProtection="1">
      <alignment vertical="center"/>
      <protection locked="0"/>
    </xf>
    <xf numFmtId="0" fontId="66" fillId="19" borderId="1" xfId="0" applyFont="1" applyFill="1" applyBorder="1" applyAlignment="1" applyProtection="1">
      <alignment horizontal="center" vertical="center" wrapText="1"/>
      <protection locked="0"/>
    </xf>
    <xf numFmtId="0" fontId="49" fillId="19" borderId="1" xfId="0" applyFont="1" applyFill="1" applyBorder="1" applyAlignment="1" applyProtection="1">
      <alignment horizontal="center" vertical="center" wrapText="1"/>
      <protection locked="0"/>
    </xf>
    <xf numFmtId="9" fontId="34" fillId="19" borderId="1" xfId="0" applyNumberFormat="1" applyFont="1" applyFill="1" applyBorder="1" applyAlignment="1" applyProtection="1">
      <alignment horizontal="center" vertical="center" wrapText="1"/>
      <protection locked="0"/>
    </xf>
    <xf numFmtId="9" fontId="34" fillId="19" borderId="1" xfId="3" applyFont="1" applyFill="1" applyBorder="1" applyAlignment="1" applyProtection="1">
      <alignment horizontal="center" vertical="center"/>
      <protection locked="0"/>
    </xf>
    <xf numFmtId="0" fontId="61" fillId="19" borderId="1" xfId="0" applyFont="1" applyFill="1" applyBorder="1" applyAlignment="1" applyProtection="1">
      <alignment horizontal="center" vertical="center"/>
      <protection locked="0"/>
    </xf>
    <xf numFmtId="0" fontId="67" fillId="19" borderId="1" xfId="0" applyFont="1" applyFill="1" applyBorder="1" applyAlignment="1" applyProtection="1">
      <alignment horizontal="center" vertical="center"/>
      <protection locked="0"/>
    </xf>
    <xf numFmtId="9" fontId="76" fillId="19" borderId="1" xfId="0" applyNumberFormat="1" applyFont="1" applyFill="1" applyBorder="1" applyAlignment="1" applyProtection="1">
      <alignment horizontal="center" vertical="center"/>
      <protection locked="0"/>
    </xf>
    <xf numFmtId="0" fontId="76" fillId="19" borderId="1" xfId="0" applyFont="1" applyFill="1" applyBorder="1" applyAlignment="1" applyProtection="1">
      <alignment horizontal="center" vertical="center"/>
      <protection locked="0"/>
    </xf>
    <xf numFmtId="0" fontId="76" fillId="19" borderId="1" xfId="0" applyFont="1" applyFill="1" applyBorder="1" applyProtection="1">
      <protection locked="0"/>
    </xf>
    <xf numFmtId="0" fontId="34" fillId="19" borderId="26" xfId="0" applyFont="1" applyFill="1" applyBorder="1" applyProtection="1">
      <protection locked="0"/>
    </xf>
    <xf numFmtId="0" fontId="34" fillId="19" borderId="0" xfId="0" applyFont="1" applyFill="1" applyProtection="1">
      <protection locked="0"/>
    </xf>
    <xf numFmtId="167" fontId="34" fillId="19" borderId="0" xfId="0" applyNumberFormat="1" applyFont="1" applyFill="1" applyProtection="1">
      <protection locked="0"/>
    </xf>
    <xf numFmtId="0" fontId="66" fillId="19" borderId="26" xfId="0" applyFont="1" applyFill="1" applyBorder="1" applyProtection="1">
      <protection locked="0"/>
    </xf>
    <xf numFmtId="0" fontId="67" fillId="0" borderId="1" xfId="0" applyFont="1" applyBorder="1" applyAlignment="1" applyProtection="1">
      <alignment horizontal="center" vertical="center"/>
      <protection locked="0"/>
    </xf>
    <xf numFmtId="0" fontId="75" fillId="0" borderId="1" xfId="0" applyFont="1" applyBorder="1" applyAlignment="1" applyProtection="1">
      <alignment horizontal="center" vertical="center"/>
      <protection locked="0"/>
    </xf>
    <xf numFmtId="0" fontId="75" fillId="0" borderId="1" xfId="0" applyFont="1" applyBorder="1" applyProtection="1">
      <protection locked="0"/>
    </xf>
    <xf numFmtId="9" fontId="67" fillId="12" borderId="1" xfId="0" applyNumberFormat="1" applyFont="1" applyFill="1" applyBorder="1" applyAlignment="1" applyProtection="1">
      <alignment horizontal="center" vertical="center"/>
      <protection locked="0"/>
    </xf>
    <xf numFmtId="0" fontId="65" fillId="0" borderId="14" xfId="0" applyFont="1" applyBorder="1" applyAlignment="1" applyProtection="1">
      <alignment vertical="center"/>
      <protection locked="0"/>
    </xf>
    <xf numFmtId="0" fontId="66" fillId="10" borderId="1" xfId="0" applyFont="1" applyFill="1" applyBorder="1" applyAlignment="1" applyProtection="1">
      <alignment horizontal="center" vertical="center"/>
      <protection locked="0"/>
    </xf>
    <xf numFmtId="9" fontId="67" fillId="0" borderId="1" xfId="0" applyNumberFormat="1" applyFont="1" applyBorder="1" applyAlignment="1" applyProtection="1">
      <alignment horizontal="center" vertical="center"/>
      <protection locked="0"/>
    </xf>
    <xf numFmtId="0" fontId="66" fillId="0" borderId="44" xfId="0" applyFont="1" applyBorder="1"/>
    <xf numFmtId="0" fontId="66" fillId="19" borderId="44" xfId="0" applyFont="1" applyFill="1" applyBorder="1"/>
    <xf numFmtId="0" fontId="34" fillId="19" borderId="1" xfId="0" applyFont="1" applyFill="1" applyBorder="1" applyAlignment="1" applyProtection="1">
      <alignment horizontal="center" vertical="center"/>
      <protection locked="0"/>
    </xf>
    <xf numFmtId="0" fontId="66" fillId="19" borderId="0" xfId="0" applyFont="1" applyFill="1" applyAlignment="1" applyProtection="1">
      <alignment vertical="center"/>
      <protection locked="0"/>
    </xf>
    <xf numFmtId="0" fontId="64" fillId="19" borderId="0" xfId="0" applyFont="1" applyFill="1" applyAlignment="1" applyProtection="1">
      <alignment vertical="center"/>
      <protection locked="0"/>
    </xf>
    <xf numFmtId="0" fontId="34" fillId="19" borderId="1" xfId="0" applyFont="1" applyFill="1" applyBorder="1" applyProtection="1">
      <protection locked="0"/>
    </xf>
    <xf numFmtId="9" fontId="67" fillId="10" borderId="21" xfId="0" applyNumberFormat="1" applyFont="1" applyFill="1" applyBorder="1" applyAlignment="1" applyProtection="1">
      <alignment horizontal="center" vertical="center"/>
      <protection locked="0"/>
    </xf>
    <xf numFmtId="0" fontId="65" fillId="0" borderId="45" xfId="0" applyFont="1" applyBorder="1" applyAlignment="1" applyProtection="1">
      <alignment horizontal="left" vertical="center" wrapText="1"/>
      <protection locked="0"/>
    </xf>
    <xf numFmtId="167" fontId="67" fillId="0" borderId="29" xfId="6" applyNumberFormat="1" applyFont="1" applyBorder="1" applyAlignment="1" applyProtection="1">
      <alignment horizontal="right" vertical="center"/>
      <protection locked="0"/>
    </xf>
    <xf numFmtId="0" fontId="65" fillId="0" borderId="0" xfId="0" applyFont="1" applyAlignment="1" applyProtection="1">
      <alignment horizontal="center" vertical="center"/>
      <protection locked="0"/>
    </xf>
    <xf numFmtId="0" fontId="66" fillId="0" borderId="0" xfId="0" applyFont="1" applyAlignment="1" applyProtection="1">
      <alignment horizontal="center" vertical="center"/>
      <protection locked="0"/>
    </xf>
    <xf numFmtId="0" fontId="66" fillId="0" borderId="0" xfId="0" applyFont="1" applyProtection="1">
      <protection locked="0"/>
    </xf>
    <xf numFmtId="0" fontId="66" fillId="0" borderId="0" xfId="0" applyFont="1" applyAlignment="1" applyProtection="1">
      <alignment wrapText="1"/>
      <protection locked="0"/>
    </xf>
    <xf numFmtId="0" fontId="65" fillId="0" borderId="0" xfId="0" applyFont="1" applyAlignment="1" applyProtection="1">
      <alignment horizontal="right" vertical="center"/>
      <protection locked="0"/>
    </xf>
    <xf numFmtId="0" fontId="65" fillId="0" borderId="0" xfId="0" applyFont="1" applyProtection="1">
      <protection locked="0"/>
    </xf>
    <xf numFmtId="0" fontId="55" fillId="0" borderId="0" xfId="0" applyFont="1" applyAlignment="1" applyProtection="1">
      <alignment horizontal="center" vertical="center" wrapText="1"/>
      <protection locked="0"/>
    </xf>
    <xf numFmtId="9" fontId="66" fillId="0" borderId="0" xfId="0" applyNumberFormat="1" applyFont="1" applyAlignment="1" applyProtection="1">
      <alignment horizontal="center" vertical="center" wrapText="1"/>
      <protection locked="0"/>
    </xf>
    <xf numFmtId="0" fontId="69" fillId="0" borderId="0" xfId="0" applyFont="1" applyAlignment="1" applyProtection="1">
      <alignment horizontal="center" vertical="center"/>
      <protection locked="0"/>
    </xf>
    <xf numFmtId="0" fontId="40" fillId="5" borderId="0" xfId="0" applyFont="1" applyFill="1" applyBorder="1" applyAlignment="1" applyProtection="1">
      <alignment horizontal="left" vertical="center"/>
    </xf>
    <xf numFmtId="0" fontId="40" fillId="5" borderId="28" xfId="0" applyFont="1" applyFill="1" applyBorder="1" applyAlignment="1" applyProtection="1">
      <alignment horizontal="left" vertical="center"/>
    </xf>
    <xf numFmtId="0" fontId="34" fillId="10" borderId="34" xfId="0" applyFont="1" applyFill="1" applyBorder="1" applyAlignment="1" applyProtection="1">
      <alignment horizontal="left" vertical="center"/>
      <protection locked="0"/>
    </xf>
    <xf numFmtId="0" fontId="34" fillId="10" borderId="13" xfId="0" applyFont="1" applyFill="1" applyBorder="1" applyAlignment="1" applyProtection="1">
      <alignment horizontal="left" vertical="center"/>
      <protection locked="0"/>
    </xf>
    <xf numFmtId="0" fontId="34" fillId="10" borderId="14" xfId="0" applyFont="1" applyFill="1" applyBorder="1" applyAlignment="1" applyProtection="1">
      <alignment horizontal="left" vertical="center"/>
      <protection locked="0"/>
    </xf>
    <xf numFmtId="9" fontId="34" fillId="12" borderId="1" xfId="0" applyNumberFormat="1" applyFont="1" applyFill="1" applyBorder="1" applyAlignment="1" applyProtection="1">
      <alignment horizontal="left" vertical="center" wrapText="1"/>
      <protection locked="0"/>
    </xf>
    <xf numFmtId="0" fontId="66" fillId="0" borderId="1" xfId="0" applyFont="1" applyBorder="1" applyAlignment="1" applyProtection="1">
      <alignment vertical="top" wrapText="1"/>
      <protection locked="0"/>
    </xf>
    <xf numFmtId="0" fontId="66" fillId="0" borderId="1" xfId="0" applyFont="1" applyBorder="1" applyAlignment="1" applyProtection="1">
      <alignment vertical="center" wrapText="1"/>
      <protection locked="0"/>
    </xf>
    <xf numFmtId="9" fontId="61" fillId="12" borderId="1" xfId="3" applyNumberFormat="1" applyFont="1" applyFill="1" applyBorder="1" applyAlignment="1" applyProtection="1">
      <alignment horizontal="center" vertical="center"/>
      <protection locked="0"/>
    </xf>
    <xf numFmtId="0" fontId="34" fillId="10" borderId="34" xfId="0" applyFont="1" applyFill="1" applyBorder="1" applyAlignment="1" applyProtection="1">
      <alignment vertical="center"/>
      <protection locked="0"/>
    </xf>
    <xf numFmtId="0" fontId="34" fillId="10" borderId="13" xfId="0" applyFont="1" applyFill="1" applyBorder="1" applyAlignment="1" applyProtection="1">
      <alignment vertical="center"/>
      <protection locked="0"/>
    </xf>
    <xf numFmtId="0" fontId="34" fillId="10" borderId="14" xfId="0" applyFont="1" applyFill="1" applyBorder="1" applyAlignment="1" applyProtection="1">
      <alignment vertical="center"/>
      <protection locked="0"/>
    </xf>
    <xf numFmtId="0" fontId="65" fillId="0" borderId="34" xfId="0" applyFont="1" applyBorder="1" applyAlignment="1" applyProtection="1">
      <alignment horizontal="center" vertical="center"/>
      <protection locked="0"/>
    </xf>
    <xf numFmtId="0" fontId="65" fillId="0" borderId="14" xfId="0" applyFont="1" applyBorder="1" applyAlignment="1" applyProtection="1">
      <alignment horizontal="center" vertical="center"/>
      <protection locked="0"/>
    </xf>
    <xf numFmtId="0" fontId="34" fillId="8" borderId="1" xfId="0" applyFont="1" applyFill="1" applyBorder="1" applyAlignment="1" applyProtection="1">
      <alignment horizontal="center" vertical="center" wrapText="1"/>
      <protection locked="0"/>
    </xf>
    <xf numFmtId="9" fontId="34" fillId="8" borderId="1" xfId="0" applyNumberFormat="1" applyFont="1" applyFill="1" applyBorder="1" applyAlignment="1" applyProtection="1">
      <alignment horizontal="center" vertical="center" wrapText="1"/>
      <protection locked="0"/>
    </xf>
    <xf numFmtId="9" fontId="34" fillId="8" borderId="1" xfId="3" applyFont="1" applyFill="1" applyBorder="1" applyAlignment="1" applyProtection="1">
      <alignment horizontal="center" vertical="center"/>
      <protection locked="0"/>
    </xf>
    <xf numFmtId="0" fontId="61" fillId="8" borderId="1" xfId="0" applyNumberFormat="1" applyFont="1" applyFill="1" applyBorder="1" applyAlignment="1" applyProtection="1">
      <alignment horizontal="center" vertical="center"/>
      <protection locked="0"/>
    </xf>
    <xf numFmtId="0" fontId="34" fillId="8" borderId="1" xfId="0" applyNumberFormat="1" applyFont="1" applyFill="1" applyBorder="1" applyAlignment="1" applyProtection="1">
      <alignment horizontal="center" vertical="center"/>
      <protection locked="0"/>
    </xf>
    <xf numFmtId="0" fontId="34" fillId="8" borderId="1" xfId="0" applyNumberFormat="1" applyFont="1" applyFill="1" applyBorder="1" applyAlignment="1" applyProtection="1">
      <protection locked="0"/>
    </xf>
    <xf numFmtId="9" fontId="34" fillId="8" borderId="1" xfId="0" applyNumberFormat="1" applyFont="1" applyFill="1" applyBorder="1" applyAlignment="1" applyProtection="1">
      <protection locked="0"/>
    </xf>
    <xf numFmtId="0" fontId="34" fillId="8" borderId="1" xfId="0" applyFont="1" applyFill="1" applyBorder="1" applyAlignment="1" applyProtection="1">
      <protection locked="0"/>
    </xf>
    <xf numFmtId="167" fontId="34" fillId="8" borderId="1" xfId="1" applyNumberFormat="1" applyFont="1" applyFill="1" applyBorder="1" applyAlignment="1" applyProtection="1">
      <alignment horizontal="right" vertical="center"/>
      <protection locked="0"/>
    </xf>
    <xf numFmtId="0" fontId="34" fillId="7" borderId="1" xfId="0" applyFont="1" applyFill="1" applyBorder="1" applyAlignment="1" applyProtection="1">
      <alignment horizontal="center" vertical="center" wrapText="1"/>
      <protection locked="0"/>
    </xf>
    <xf numFmtId="9" fontId="34" fillId="7" borderId="21" xfId="0" applyNumberFormat="1" applyFont="1" applyFill="1" applyBorder="1" applyAlignment="1" applyProtection="1">
      <alignment horizontal="center" vertical="center" wrapText="1"/>
      <protection locked="0"/>
    </xf>
    <xf numFmtId="9" fontId="34" fillId="7" borderId="21" xfId="3" applyFont="1" applyFill="1" applyBorder="1" applyAlignment="1" applyProtection="1">
      <alignment horizontal="center" vertical="center"/>
      <protection locked="0"/>
    </xf>
    <xf numFmtId="0" fontId="34" fillId="7" borderId="21" xfId="0" applyNumberFormat="1" applyFont="1" applyFill="1" applyBorder="1" applyAlignment="1" applyProtection="1">
      <alignment horizontal="center" vertical="center"/>
      <protection locked="0"/>
    </xf>
    <xf numFmtId="9" fontId="61" fillId="7" borderId="21" xfId="0" applyNumberFormat="1" applyFont="1" applyFill="1" applyBorder="1" applyAlignment="1" applyProtection="1">
      <alignment horizontal="center" vertical="center"/>
      <protection locked="0"/>
    </xf>
    <xf numFmtId="0" fontId="34" fillId="7" borderId="21" xfId="0" applyNumberFormat="1" applyFont="1" applyFill="1" applyBorder="1" applyAlignment="1" applyProtection="1">
      <protection locked="0"/>
    </xf>
    <xf numFmtId="0" fontId="34" fillId="7" borderId="21" xfId="0" applyFont="1" applyFill="1" applyBorder="1" applyAlignment="1" applyProtection="1">
      <protection locked="0"/>
    </xf>
    <xf numFmtId="0" fontId="34" fillId="7" borderId="21" xfId="0" applyFont="1" applyFill="1" applyBorder="1" applyAlignment="1" applyProtection="1">
      <alignment horizontal="center" vertical="center" wrapText="1"/>
      <protection locked="0"/>
    </xf>
    <xf numFmtId="167" fontId="34" fillId="7" borderId="21" xfId="1" applyNumberFormat="1" applyFont="1" applyFill="1" applyBorder="1" applyAlignment="1" applyProtection="1">
      <alignment horizontal="right" vertical="center"/>
      <protection locked="0"/>
    </xf>
    <xf numFmtId="9" fontId="34" fillId="8" borderId="1" xfId="0" applyNumberFormat="1" applyFont="1" applyFill="1" applyBorder="1" applyAlignment="1" applyProtection="1">
      <alignment horizontal="center" vertical="center"/>
      <protection locked="0"/>
    </xf>
    <xf numFmtId="0" fontId="65" fillId="0" borderId="0" xfId="0" applyFont="1" applyBorder="1" applyAlignment="1" applyProtection="1">
      <alignment vertical="center"/>
      <protection locked="0"/>
    </xf>
    <xf numFmtId="0" fontId="69" fillId="0" borderId="1" xfId="0" applyNumberFormat="1" applyFont="1" applyFill="1" applyBorder="1" applyAlignment="1" applyProtection="1">
      <alignment horizontal="center" vertical="center"/>
      <protection locked="0"/>
    </xf>
    <xf numFmtId="0" fontId="34" fillId="0" borderId="0" xfId="0" applyFont="1" applyBorder="1" applyAlignment="1" applyProtection="1">
      <alignment horizontal="center" wrapText="1"/>
      <protection locked="0"/>
    </xf>
    <xf numFmtId="0" fontId="34" fillId="0" borderId="0" xfId="0" applyNumberFormat="1" applyFont="1" applyBorder="1" applyAlignment="1" applyProtection="1">
      <protection locked="0"/>
    </xf>
    <xf numFmtId="0" fontId="62" fillId="0" borderId="0" xfId="0" applyNumberFormat="1" applyFont="1" applyBorder="1" applyAlignment="1" applyProtection="1">
      <protection locked="0"/>
    </xf>
  </cellXfs>
  <cellStyles count="7">
    <cellStyle name="Comma" xfId="1" builtinId="3"/>
    <cellStyle name="Currency" xfId="2" builtinId="4"/>
    <cellStyle name="Currency 2" xfId="6"/>
    <cellStyle name="Normal" xfId="0" builtinId="0"/>
    <cellStyle name="Normal 2" xfId="4"/>
    <cellStyle name="Normal 3" xfId="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250031</xdr:colOff>
      <xdr:row>0</xdr:row>
      <xdr:rowOff>83344</xdr:rowOff>
    </xdr:from>
    <xdr:to>
      <xdr:col>8</xdr:col>
      <xdr:colOff>5853545</xdr:colOff>
      <xdr:row>1</xdr:row>
      <xdr:rowOff>424439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13713" y="83344"/>
          <a:ext cx="6330877" cy="11204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95250</xdr:colOff>
      <xdr:row>0</xdr:row>
      <xdr:rowOff>171450</xdr:rowOff>
    </xdr:from>
    <xdr:to>
      <xdr:col>8</xdr:col>
      <xdr:colOff>4667250</xdr:colOff>
      <xdr:row>1</xdr:row>
      <xdr:rowOff>680035</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0" y="171450"/>
          <a:ext cx="5657850" cy="125153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28575</xdr:colOff>
      <xdr:row>0</xdr:row>
      <xdr:rowOff>247650</xdr:rowOff>
    </xdr:from>
    <xdr:to>
      <xdr:col>8</xdr:col>
      <xdr:colOff>4680140</xdr:colOff>
      <xdr:row>1</xdr:row>
      <xdr:rowOff>495300</xdr:rowOff>
    </xdr:to>
    <xdr:pic>
      <xdr:nvPicPr>
        <xdr:cNvPr id="2" name="Picture 1"/>
        <xdr:cNvPicPr>
          <a:picLocks noChangeAspect="1"/>
        </xdr:cNvPicPr>
      </xdr:nvPicPr>
      <xdr:blipFill>
        <a:blip xmlns:r="http://schemas.openxmlformats.org/officeDocument/2006/relationships" r:embed="rId1"/>
        <a:stretch>
          <a:fillRect/>
        </a:stretch>
      </xdr:blipFill>
      <xdr:spPr>
        <a:xfrm>
          <a:off x="28575" y="247650"/>
          <a:ext cx="5737415" cy="9239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42335</xdr:rowOff>
    </xdr:from>
    <xdr:to>
      <xdr:col>8</xdr:col>
      <xdr:colOff>4667250</xdr:colOff>
      <xdr:row>1</xdr:row>
      <xdr:rowOff>430309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42335"/>
          <a:ext cx="6038850" cy="11690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3200400</xdr:colOff>
      <xdr:row>2</xdr:row>
      <xdr:rowOff>42387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4286250" cy="1109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4143375</xdr:colOff>
      <xdr:row>1</xdr:row>
      <xdr:rowOff>663632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5229225" cy="14446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81643</xdr:colOff>
      <xdr:row>0</xdr:row>
      <xdr:rowOff>57150</xdr:rowOff>
    </xdr:from>
    <xdr:to>
      <xdr:col>8</xdr:col>
      <xdr:colOff>3286125</xdr:colOff>
      <xdr:row>1</xdr:row>
      <xdr:rowOff>427322</xdr:rowOff>
    </xdr:to>
    <xdr:pic>
      <xdr:nvPicPr>
        <xdr:cNvPr id="2" name="Picture 1"/>
        <xdr:cNvPicPr>
          <a:picLocks noChangeAspect="1"/>
        </xdr:cNvPicPr>
      </xdr:nvPicPr>
      <xdr:blipFill>
        <a:blip xmlns:r="http://schemas.openxmlformats.org/officeDocument/2006/relationships" r:embed="rId1"/>
        <a:stretch>
          <a:fillRect/>
        </a:stretch>
      </xdr:blipFill>
      <xdr:spPr>
        <a:xfrm>
          <a:off x="81643" y="57150"/>
          <a:ext cx="3937907" cy="13321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4200525</xdr:colOff>
      <xdr:row>1</xdr:row>
      <xdr:rowOff>357790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5286375" cy="1138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2860675</xdr:colOff>
      <xdr:row>1</xdr:row>
      <xdr:rowOff>571284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3946525" cy="9046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3867150</xdr:colOff>
      <xdr:row>1</xdr:row>
      <xdr:rowOff>390203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4953000" cy="11712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171449</xdr:rowOff>
    </xdr:from>
    <xdr:to>
      <xdr:col>8</xdr:col>
      <xdr:colOff>3810001</xdr:colOff>
      <xdr:row>1</xdr:row>
      <xdr:rowOff>552449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71449"/>
          <a:ext cx="4895851" cy="9810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4802187</xdr:colOff>
      <xdr:row>2</xdr:row>
      <xdr:rowOff>19843</xdr:rowOff>
    </xdr:to>
    <xdr:pic>
      <xdr:nvPicPr>
        <xdr:cNvPr id="2"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5873750" cy="105171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79375</xdr:rowOff>
    </xdr:from>
    <xdr:to>
      <xdr:col>12</xdr:col>
      <xdr:colOff>4400550</xdr:colOff>
      <xdr:row>2</xdr:row>
      <xdr:rowOff>2202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79375"/>
          <a:ext cx="5486400" cy="11420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ileen%20Decamps/AppData/Local/Temp/Temp1_OneDrive_2022-12-19.zip/Versi&#243;n%20Final%20POA%202022/POA%202022%20DEPARTAMENTO%20JURIDIC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ileen%20Decamps/AppData/Local/Temp/Temp1_OneDrive_2022-12-19.zip/Versi&#243;n%20Final%20POA%202022/POA%20de%20Comunicacione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inpre-my.sharepoint.com/Users/Juana%20Herrera.CPTTE-LT-AR/Documents/POA%202022/Copy%20of%20POA%20MINPRE%202019%20(Autosave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ileen%20Decamps/AppData/Local/Temp/Temp1_OneDrive_2022-12-19.zip/Versi&#243;n%20Final%20POA%202022/POA%20DP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ileen%20Decamps/Downloads/Copy%20of%20POA%20MINPRE%202019%20(Autosa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pre-my.sharepoint.com/Users/Aileen%20Decamps/Downloads/Copy%20of%20POA%20MINPRE%202019%20(Autosav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ileen%20Decamps/AppData/Local/Temp/Temp1_OneDrive_2022-12-19.zip/Versi&#243;n%20Final%20POA%202022/POA%202022_TECNOLOGIA_UTECT%20UPDAT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na%20Herrera.MINPRE/Documents/POA%20&amp;%20PACC/2022/UTECT/Copy%20of%20POA%20MINPRE%202019%20(Autosav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ileen%20Decamps/AppData/Local/Temp/Temp1_OneDrive_2022-12-19.zip/Versi&#243;n%20Final%20POA%202022/POA%20DAF%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ileen%20Decamps/Downloads/Borrador%20POA%20Transportaci&#243;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uana%20Herrera.CPTTE-LT-AR/Documents/POA%202022/Copy%20of%20POA%20MINPRE%202019%20(Autosav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ileen%20Decamps/AppData/Local/Temp/Temp1_OneDrive_2022-12-19.zip/Versi&#243;n%20Final%20POA%202022/POA%20Direcci&#243;n%20Catastr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ileen%20Decamps/AppData/Local/Temp/Temp1_OneDrive_2022-12-19.zip/Versi&#243;n%20Final%20POA%202022/POA%20Divisiones%20Regio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JU"/>
      <sheetName val="Libro de Códigos"/>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unicaciones"/>
      <sheetName val="DPD"/>
      <sheetName val="DPD-Imp"/>
      <sheetName val="Comunicaciones Imp."/>
      <sheetName val="Libro de Códigos"/>
    </sheetNames>
    <sheetDataSet>
      <sheetData sheetId="0" refreshError="1"/>
      <sheetData sheetId="1" refreshError="1"/>
      <sheetData sheetId="2" refreshError="1"/>
      <sheetData sheetId="3" refreshError="1"/>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ador de Avances"/>
      <sheetName val="Libro de Códigos"/>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D"/>
      <sheetName val="DPD-IMP"/>
      <sheetName val="Libro de Códigos"/>
    </sheetNames>
    <sheetDataSet>
      <sheetData sheetId="0" refreshError="1"/>
      <sheetData sheetId="1" refreshError="1"/>
      <sheetData sheetId="2">
        <row r="3">
          <cell r="B3" t="str">
            <v>DDE</v>
          </cell>
        </row>
        <row r="4">
          <cell r="B4" t="str">
            <v>DAF</v>
          </cell>
        </row>
        <row r="7">
          <cell r="B7" t="str">
            <v>DRH</v>
          </cell>
        </row>
        <row r="9">
          <cell r="B9" t="str">
            <v>DTI</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M-HDL"/>
      <sheetName val="VM-PD"/>
      <sheetName val="VM-RPE"/>
      <sheetName val="VM-RPE-SETESSAN"/>
      <sheetName val="VM-PSI"/>
      <sheetName val="VM-PTI"/>
      <sheetName val="VM-PTI-311"/>
      <sheetName val="VM-SCG"/>
      <sheetName val="VM-SCG-SMP"/>
      <sheetName val="VM-SCG-RD"/>
      <sheetName val="CP-DMHF"/>
      <sheetName val="DC"/>
      <sheetName val="DJ"/>
      <sheetName val="DAEP"/>
      <sheetName val="DPD"/>
      <sheetName val="DTIC"/>
      <sheetName val="DAF"/>
      <sheetName val="CP-TTE"/>
      <sheetName val="DRRHH"/>
      <sheetName val="Plantilla"/>
      <sheetName val="Libro de Códigos"/>
      <sheetName val="Matriz Decisional"/>
      <sheetName val="Clasificador de Avan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ador de Avances"/>
      <sheetName val="Libro de Códigos"/>
      <sheetName val="VM-HDL"/>
      <sheetName val="VM-PD"/>
      <sheetName val="VM-RPE"/>
      <sheetName val="VM-RPE-SETESSAN"/>
      <sheetName val="VM-PSI"/>
      <sheetName val="VM-PTI"/>
      <sheetName val="VM-PTI-311"/>
      <sheetName val="VM-SCG"/>
      <sheetName val="VM-SCG-SMP"/>
      <sheetName val="VM-SCG-RD"/>
      <sheetName val="CP-DMHF"/>
      <sheetName val="DC"/>
      <sheetName val="DJ"/>
      <sheetName val="DAEP"/>
      <sheetName val="DPD"/>
      <sheetName val="DTIC"/>
      <sheetName val="DAF"/>
      <sheetName val="CP-TTE"/>
      <sheetName val="DRRHH"/>
      <sheetName val="Plantilla"/>
      <sheetName val="Matriz Decis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Libro de Código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M-HDL"/>
      <sheetName val="VM-PD"/>
      <sheetName val="VM-RPE"/>
      <sheetName val="VM-RPE-SETESSAN"/>
      <sheetName val="VM-PSI"/>
      <sheetName val="VM-PTI"/>
      <sheetName val="VM-PTI-311"/>
      <sheetName val="VM-SCG"/>
      <sheetName val="VM-SCG-SMP"/>
      <sheetName val="VM-SCG-RD"/>
      <sheetName val="CP-DMHF"/>
      <sheetName val="DC"/>
      <sheetName val="DJ"/>
      <sheetName val="DAEP"/>
      <sheetName val="DPD"/>
      <sheetName val="DTIC"/>
      <sheetName val="DAF"/>
      <sheetName val="CP-TTE"/>
      <sheetName val="DRRHH"/>
      <sheetName val="Plantilla"/>
      <sheetName val="Libro de Códigos"/>
      <sheetName val="Matriz Decisional"/>
      <sheetName val="Clasificador de Avan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F 2022"/>
      <sheetName val="Libro de Códigos"/>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DPD"/>
      <sheetName val="DPD-Imp"/>
      <sheetName val="Libro de Códigos"/>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M-HDL"/>
      <sheetName val="VM-PD"/>
      <sheetName val="VM-RPE"/>
      <sheetName val="VM-RPE-SETESSAN"/>
      <sheetName val="VM-PSI"/>
      <sheetName val="VM-PTI"/>
      <sheetName val="VM-PTI-311"/>
      <sheetName val="VM-SCG"/>
      <sheetName val="VM-SCG-SMP"/>
      <sheetName val="VM-SCG-RD"/>
      <sheetName val="CP-DMHF"/>
      <sheetName val="DC"/>
      <sheetName val="DJ"/>
      <sheetName val="DAEP"/>
      <sheetName val="DPD"/>
      <sheetName val="DTIC"/>
      <sheetName val="DAF"/>
      <sheetName val="CP-TTE"/>
      <sheetName val="DRRHH"/>
      <sheetName val="Plantilla"/>
      <sheetName val="Libro de Códigos"/>
      <sheetName val="Matriz Decisional"/>
      <sheetName val="Clasificador de Avan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stral"/>
      <sheetName val="Catastral-Imp"/>
      <sheetName val="Libro de Códigos"/>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sheetName val="DDE-Imp"/>
      <sheetName val="Libro de Códigos"/>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56"/>
  <sheetViews>
    <sheetView topLeftCell="F1" zoomScale="55" zoomScaleNormal="55" workbookViewId="0">
      <selection sqref="A1:XFD1048576"/>
    </sheetView>
  </sheetViews>
  <sheetFormatPr defaultColWidth="11.42578125" defaultRowHeight="15.75" x14ac:dyDescent="0.25"/>
  <cols>
    <col min="1" max="1" width="16.28515625" style="142" hidden="1" customWidth="1"/>
    <col min="2" max="2" width="13.42578125" style="147" hidden="1" customWidth="1"/>
    <col min="3" max="5" width="13.42578125" style="155" hidden="1" customWidth="1"/>
    <col min="6" max="8" width="5.42578125" style="142" customWidth="1"/>
    <col min="9" max="9" width="128.42578125" style="142" customWidth="1"/>
    <col min="10" max="10" width="33" style="154" customWidth="1"/>
    <col min="11" max="11" width="22.140625" style="147" customWidth="1"/>
    <col min="12" max="12" width="31" style="147" customWidth="1"/>
    <col min="13" max="13" width="22.42578125" style="154" customWidth="1"/>
    <col min="14" max="14" width="13.140625" style="147" hidden="1" customWidth="1"/>
    <col min="15" max="16" width="17.42578125" style="148" customWidth="1"/>
    <col min="17" max="17" width="45.5703125" style="156" bestFit="1" customWidth="1"/>
    <col min="18" max="18" width="9.85546875" style="157" customWidth="1"/>
    <col min="19" max="19" width="17.5703125" style="157" hidden="1" customWidth="1"/>
    <col min="20" max="20" width="16" style="158" hidden="1" customWidth="1"/>
    <col min="21" max="28" width="8.7109375" style="152" hidden="1" customWidth="1"/>
    <col min="29" max="29" width="39.140625" style="152" hidden="1" customWidth="1"/>
    <col min="30" max="30" width="46.140625" style="152" hidden="1" customWidth="1"/>
    <col min="31" max="32" width="39.140625" style="152" hidden="1" customWidth="1"/>
    <col min="33" max="33" width="17.7109375" style="157" customWidth="1"/>
    <col min="34" max="34" width="24" style="159" customWidth="1"/>
    <col min="35" max="35" width="33" style="142" customWidth="1"/>
    <col min="36" max="36" width="11.42578125" style="142"/>
    <col min="37" max="37" width="18.42578125" style="142" bestFit="1" customWidth="1"/>
    <col min="38" max="16384" width="11.42578125" style="142"/>
  </cols>
  <sheetData>
    <row r="1" spans="1:60" s="12" customFormat="1" ht="61.5" customHeight="1" x14ac:dyDescent="0.25">
      <c r="A1" s="1"/>
      <c r="B1" s="1"/>
      <c r="C1" s="1"/>
      <c r="D1" s="1"/>
      <c r="E1" s="1"/>
      <c r="F1" s="2"/>
      <c r="G1" s="2"/>
      <c r="H1" s="2"/>
      <c r="I1" s="3"/>
      <c r="J1" s="4" t="s">
        <v>0</v>
      </c>
      <c r="K1" s="4"/>
      <c r="L1" s="4"/>
      <c r="M1" s="4"/>
      <c r="N1" s="4"/>
      <c r="O1" s="4"/>
      <c r="P1" s="4"/>
      <c r="Q1" s="5"/>
      <c r="R1" s="6"/>
      <c r="S1" s="7"/>
      <c r="T1" s="8"/>
      <c r="U1" s="7"/>
      <c r="V1" s="8"/>
      <c r="W1" s="7"/>
      <c r="X1" s="8"/>
      <c r="Y1" s="7"/>
      <c r="Z1" s="8"/>
      <c r="AA1" s="7"/>
      <c r="AB1" s="8"/>
      <c r="AC1" s="9" t="s">
        <v>1</v>
      </c>
      <c r="AD1" s="10"/>
      <c r="AE1" s="10"/>
      <c r="AF1" s="11"/>
      <c r="AG1" s="6"/>
      <c r="AH1" s="6"/>
    </row>
    <row r="2" spans="1:60" s="12" customFormat="1" ht="34.5" customHeight="1" x14ac:dyDescent="0.25">
      <c r="A2" s="1"/>
      <c r="B2" s="1"/>
      <c r="C2" s="1"/>
      <c r="D2" s="1"/>
      <c r="E2" s="1"/>
      <c r="F2" s="2"/>
      <c r="G2" s="2"/>
      <c r="H2" s="2"/>
      <c r="I2" s="3"/>
      <c r="J2" s="13" t="s">
        <v>2</v>
      </c>
      <c r="K2" s="14"/>
      <c r="L2" s="15" t="s">
        <v>3</v>
      </c>
      <c r="M2" s="16"/>
      <c r="N2" s="14"/>
      <c r="O2" s="17"/>
      <c r="P2" s="17"/>
      <c r="Q2" s="18" t="s">
        <v>4</v>
      </c>
      <c r="R2" s="19"/>
      <c r="S2" s="20"/>
      <c r="T2" s="21"/>
      <c r="U2" s="22"/>
      <c r="V2" s="23"/>
      <c r="W2" s="22"/>
      <c r="X2" s="23"/>
      <c r="Y2" s="22"/>
      <c r="Z2" s="23"/>
      <c r="AA2" s="22"/>
      <c r="AB2" s="23"/>
      <c r="AC2" s="24"/>
      <c r="AD2" s="25"/>
      <c r="AE2" s="25"/>
      <c r="AF2" s="26"/>
      <c r="AG2" s="27" t="s">
        <v>5</v>
      </c>
      <c r="AH2" s="28"/>
    </row>
    <row r="3" spans="1:60" s="45" customFormat="1" ht="24.75" customHeight="1" x14ac:dyDescent="0.25">
      <c r="A3" s="29"/>
      <c r="B3" s="29"/>
      <c r="C3" s="29"/>
      <c r="D3" s="29"/>
      <c r="E3" s="29"/>
      <c r="F3" s="30" t="s">
        <v>6</v>
      </c>
      <c r="G3" s="31"/>
      <c r="H3" s="31"/>
      <c r="I3" s="31"/>
      <c r="J3" s="32"/>
      <c r="K3" s="32"/>
      <c r="L3" s="32"/>
      <c r="M3" s="32"/>
      <c r="N3" s="33"/>
      <c r="O3" s="34" t="s">
        <v>7</v>
      </c>
      <c r="P3" s="35"/>
      <c r="Q3" s="36" t="s">
        <v>8</v>
      </c>
      <c r="R3" s="37" t="s">
        <v>9</v>
      </c>
      <c r="S3" s="38" t="s">
        <v>10</v>
      </c>
      <c r="T3" s="38" t="s">
        <v>11</v>
      </c>
      <c r="U3" s="39" t="s">
        <v>12</v>
      </c>
      <c r="V3" s="39"/>
      <c r="W3" s="39" t="s">
        <v>13</v>
      </c>
      <c r="X3" s="39"/>
      <c r="Y3" s="39" t="s">
        <v>14</v>
      </c>
      <c r="Z3" s="39"/>
      <c r="AA3" s="39" t="s">
        <v>15</v>
      </c>
      <c r="AB3" s="39"/>
      <c r="AC3" s="40"/>
      <c r="AD3" s="41"/>
      <c r="AE3" s="41"/>
      <c r="AF3" s="42"/>
      <c r="AG3" s="43" t="s">
        <v>16</v>
      </c>
      <c r="AH3" s="44" t="s">
        <v>17</v>
      </c>
    </row>
    <row r="4" spans="1:60" s="58" customFormat="1" ht="120.75" customHeight="1" x14ac:dyDescent="0.25">
      <c r="A4" s="46" t="s">
        <v>18</v>
      </c>
      <c r="B4" s="46" t="s">
        <v>19</v>
      </c>
      <c r="C4" s="46" t="s">
        <v>20</v>
      </c>
      <c r="D4" s="46" t="s">
        <v>21</v>
      </c>
      <c r="E4" s="46" t="s">
        <v>22</v>
      </c>
      <c r="F4" s="47" t="s">
        <v>23</v>
      </c>
      <c r="G4" s="47" t="s">
        <v>24</v>
      </c>
      <c r="H4" s="47" t="s">
        <v>25</v>
      </c>
      <c r="I4" s="48"/>
      <c r="J4" s="49" t="s">
        <v>26</v>
      </c>
      <c r="K4" s="49" t="s">
        <v>27</v>
      </c>
      <c r="L4" s="50" t="s">
        <v>28</v>
      </c>
      <c r="M4" s="49" t="s">
        <v>29</v>
      </c>
      <c r="N4" s="50" t="s">
        <v>30</v>
      </c>
      <c r="O4" s="51" t="s">
        <v>31</v>
      </c>
      <c r="P4" s="52" t="s">
        <v>32</v>
      </c>
      <c r="Q4" s="53"/>
      <c r="R4" s="54"/>
      <c r="S4" s="55"/>
      <c r="T4" s="55"/>
      <c r="U4" s="56" t="s">
        <v>9</v>
      </c>
      <c r="V4" s="56" t="s">
        <v>33</v>
      </c>
      <c r="W4" s="56" t="s">
        <v>9</v>
      </c>
      <c r="X4" s="56" t="s">
        <v>33</v>
      </c>
      <c r="Y4" s="56" t="s">
        <v>9</v>
      </c>
      <c r="Z4" s="56" t="s">
        <v>33</v>
      </c>
      <c r="AA4" s="56" t="s">
        <v>9</v>
      </c>
      <c r="AB4" s="56" t="s">
        <v>33</v>
      </c>
      <c r="AC4" s="57" t="s">
        <v>34</v>
      </c>
      <c r="AD4" s="57" t="s">
        <v>35</v>
      </c>
      <c r="AE4" s="57" t="s">
        <v>36</v>
      </c>
      <c r="AF4" s="57" t="s">
        <v>37</v>
      </c>
      <c r="AG4" s="43"/>
      <c r="AH4" s="44"/>
    </row>
    <row r="5" spans="1:60" s="73" customFormat="1" ht="39.75" customHeight="1" x14ac:dyDescent="0.25">
      <c r="A5" s="59"/>
      <c r="B5" s="60" t="s">
        <v>38</v>
      </c>
      <c r="C5" s="60">
        <v>1</v>
      </c>
      <c r="D5" s="60"/>
      <c r="E5" s="60"/>
      <c r="F5" s="61" t="s">
        <v>39</v>
      </c>
      <c r="G5" s="61"/>
      <c r="H5" s="61"/>
      <c r="I5" s="61"/>
      <c r="J5" s="62"/>
      <c r="K5" s="63"/>
      <c r="L5" s="63"/>
      <c r="M5" s="62"/>
      <c r="N5" s="63"/>
      <c r="O5" s="64" t="s">
        <v>12</v>
      </c>
      <c r="P5" s="64" t="s">
        <v>40</v>
      </c>
      <c r="Q5" s="65" t="s">
        <v>41</v>
      </c>
      <c r="R5" s="66">
        <v>0.6</v>
      </c>
      <c r="S5" s="67"/>
      <c r="T5" s="68">
        <v>1</v>
      </c>
      <c r="U5" s="68"/>
      <c r="V5" s="69"/>
      <c r="W5" s="68"/>
      <c r="X5" s="69"/>
      <c r="Y5" s="68"/>
      <c r="Z5" s="69"/>
      <c r="AA5" s="69"/>
      <c r="AB5" s="69"/>
      <c r="AC5" s="69"/>
      <c r="AD5" s="69"/>
      <c r="AE5" s="69"/>
      <c r="AF5" s="69"/>
      <c r="AG5" s="70" t="s">
        <v>42</v>
      </c>
      <c r="AH5" s="71">
        <f>AH6+AH12+AH14+AH22+AH20</f>
        <v>6195000</v>
      </c>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row>
    <row r="6" spans="1:60" s="87" customFormat="1" ht="31.5" x14ac:dyDescent="0.25">
      <c r="A6" s="74"/>
      <c r="B6" s="75" t="s">
        <v>38</v>
      </c>
      <c r="C6" s="75">
        <v>1</v>
      </c>
      <c r="D6" s="75">
        <v>1</v>
      </c>
      <c r="E6" s="75"/>
      <c r="F6" s="76"/>
      <c r="G6" s="76" t="s">
        <v>43</v>
      </c>
      <c r="H6" s="76"/>
      <c r="I6" s="76"/>
      <c r="J6" s="77"/>
      <c r="K6" s="78"/>
      <c r="L6" s="78"/>
      <c r="M6" s="77"/>
      <c r="N6" s="78"/>
      <c r="O6" s="79" t="s">
        <v>12</v>
      </c>
      <c r="P6" s="79" t="s">
        <v>15</v>
      </c>
      <c r="Q6" s="80" t="s">
        <v>44</v>
      </c>
      <c r="R6" s="81">
        <v>0.6</v>
      </c>
      <c r="S6" s="75"/>
      <c r="T6" s="81">
        <v>0.4</v>
      </c>
      <c r="U6" s="82"/>
      <c r="V6" s="82"/>
      <c r="W6" s="82"/>
      <c r="X6" s="75"/>
      <c r="Y6" s="82"/>
      <c r="Z6" s="83"/>
      <c r="AA6" s="82"/>
      <c r="AB6" s="83"/>
      <c r="AC6" s="83"/>
      <c r="AD6" s="83"/>
      <c r="AE6" s="83"/>
      <c r="AF6" s="83"/>
      <c r="AG6" s="84" t="s">
        <v>42</v>
      </c>
      <c r="AH6" s="85">
        <f>SUM(AH7:AH13)</f>
        <v>5295000</v>
      </c>
      <c r="AI6" s="72"/>
      <c r="AJ6" s="72"/>
      <c r="AK6" s="86"/>
      <c r="AL6" s="72"/>
      <c r="AM6" s="72"/>
      <c r="AN6" s="72"/>
      <c r="AO6" s="72"/>
      <c r="AP6" s="72"/>
      <c r="AQ6" s="72"/>
      <c r="AR6" s="72"/>
      <c r="AS6" s="72"/>
      <c r="AT6" s="72"/>
      <c r="AU6" s="72"/>
      <c r="AV6" s="72"/>
      <c r="AW6" s="72"/>
      <c r="AX6" s="72"/>
      <c r="AY6" s="72"/>
      <c r="AZ6" s="72"/>
      <c r="BA6" s="72"/>
      <c r="BB6" s="72"/>
      <c r="BC6" s="72"/>
      <c r="BD6" s="72"/>
      <c r="BE6" s="72"/>
      <c r="BF6" s="72"/>
      <c r="BG6" s="72"/>
      <c r="BH6" s="72"/>
    </row>
    <row r="7" spans="1:60" s="72" customFormat="1" ht="32.25" x14ac:dyDescent="0.3">
      <c r="A7" s="88" t="str">
        <f t="shared" ref="A7:A23" si="0">+ CONCATENATE("ID", "-", B7, "-",C7, ".", D7, ".", E7)</f>
        <v>ID-DJU-1.1.1</v>
      </c>
      <c r="B7" s="89" t="s">
        <v>38</v>
      </c>
      <c r="C7" s="89">
        <v>1</v>
      </c>
      <c r="D7" s="89">
        <v>1</v>
      </c>
      <c r="E7" s="89">
        <v>1</v>
      </c>
      <c r="F7" s="90"/>
      <c r="G7" s="91"/>
      <c r="H7" s="92" t="s">
        <v>45</v>
      </c>
      <c r="I7" s="91"/>
      <c r="J7" s="93" t="s">
        <v>46</v>
      </c>
      <c r="K7" s="94" t="s">
        <v>47</v>
      </c>
      <c r="L7" s="94" t="s">
        <v>48</v>
      </c>
      <c r="M7" s="93" t="s">
        <v>49</v>
      </c>
      <c r="N7" s="94" t="s">
        <v>50</v>
      </c>
      <c r="O7" s="95" t="s">
        <v>12</v>
      </c>
      <c r="P7" s="95" t="s">
        <v>13</v>
      </c>
      <c r="Q7" s="96"/>
      <c r="R7" s="89"/>
      <c r="S7" s="89"/>
      <c r="T7" s="89"/>
      <c r="U7" s="89"/>
      <c r="V7" s="89"/>
      <c r="W7" s="89"/>
      <c r="X7" s="89"/>
      <c r="Y7" s="89"/>
      <c r="Z7" s="97"/>
      <c r="AA7" s="97"/>
      <c r="AB7" s="97"/>
      <c r="AC7" s="98" t="s">
        <v>51</v>
      </c>
      <c r="AD7" s="99" t="s">
        <v>51</v>
      </c>
      <c r="AE7" s="99" t="s">
        <v>51</v>
      </c>
      <c r="AF7" s="99" t="s">
        <v>51</v>
      </c>
      <c r="AG7" s="100" t="s">
        <v>42</v>
      </c>
      <c r="AH7" s="101">
        <v>3495000</v>
      </c>
    </row>
    <row r="8" spans="1:60" s="72" customFormat="1" ht="37.5" x14ac:dyDescent="0.3">
      <c r="A8" s="88" t="str">
        <f t="shared" si="0"/>
        <v>ID-DJU-1.1.2</v>
      </c>
      <c r="B8" s="89" t="s">
        <v>38</v>
      </c>
      <c r="C8" s="89">
        <v>1</v>
      </c>
      <c r="D8" s="89">
        <v>1</v>
      </c>
      <c r="E8" s="89">
        <v>2</v>
      </c>
      <c r="F8" s="90"/>
      <c r="G8" s="91"/>
      <c r="H8" s="90" t="s">
        <v>52</v>
      </c>
      <c r="I8" s="91"/>
      <c r="J8" s="102" t="s">
        <v>53</v>
      </c>
      <c r="K8" s="94" t="s">
        <v>38</v>
      </c>
      <c r="L8" s="93" t="s">
        <v>54</v>
      </c>
      <c r="M8" s="94" t="s">
        <v>49</v>
      </c>
      <c r="N8" s="94" t="s">
        <v>50</v>
      </c>
      <c r="O8" s="95" t="s">
        <v>12</v>
      </c>
      <c r="P8" s="95" t="s">
        <v>13</v>
      </c>
      <c r="Q8" s="96"/>
      <c r="R8" s="89"/>
      <c r="S8" s="89"/>
      <c r="T8" s="89"/>
      <c r="U8" s="89"/>
      <c r="V8" s="89"/>
      <c r="W8" s="89"/>
      <c r="X8" s="89"/>
      <c r="Y8" s="89"/>
      <c r="Z8" s="97"/>
      <c r="AA8" s="97"/>
      <c r="AB8" s="97"/>
      <c r="AC8" s="103"/>
      <c r="AD8" s="104"/>
      <c r="AE8" s="104"/>
      <c r="AF8" s="104"/>
      <c r="AG8" s="100" t="s">
        <v>42</v>
      </c>
      <c r="AH8" s="101">
        <v>0</v>
      </c>
    </row>
    <row r="9" spans="1:60" s="72" customFormat="1" ht="37.5" x14ac:dyDescent="0.3">
      <c r="A9" s="88" t="str">
        <f t="shared" si="0"/>
        <v>ID-DJU-1.1.3</v>
      </c>
      <c r="B9" s="89" t="s">
        <v>38</v>
      </c>
      <c r="C9" s="89">
        <v>1</v>
      </c>
      <c r="D9" s="89">
        <v>1</v>
      </c>
      <c r="E9" s="89">
        <v>3</v>
      </c>
      <c r="F9" s="90"/>
      <c r="G9" s="91"/>
      <c r="H9" s="90" t="s">
        <v>55</v>
      </c>
      <c r="I9" s="91"/>
      <c r="J9" s="102" t="s">
        <v>53</v>
      </c>
      <c r="K9" s="94" t="s">
        <v>38</v>
      </c>
      <c r="L9" s="93" t="s">
        <v>54</v>
      </c>
      <c r="M9" s="94" t="s">
        <v>49</v>
      </c>
      <c r="N9" s="94" t="s">
        <v>50</v>
      </c>
      <c r="O9" s="95" t="s">
        <v>12</v>
      </c>
      <c r="P9" s="95" t="s">
        <v>13</v>
      </c>
      <c r="Q9" s="96"/>
      <c r="R9" s="89"/>
      <c r="S9" s="89"/>
      <c r="T9" s="89"/>
      <c r="U9" s="89"/>
      <c r="V9" s="89"/>
      <c r="W9" s="89"/>
      <c r="X9" s="89"/>
      <c r="Y9" s="89"/>
      <c r="Z9" s="97"/>
      <c r="AA9" s="97"/>
      <c r="AB9" s="97"/>
      <c r="AC9" s="103"/>
      <c r="AD9" s="104"/>
      <c r="AE9" s="104"/>
      <c r="AF9" s="104"/>
      <c r="AG9" s="100" t="s">
        <v>42</v>
      </c>
      <c r="AH9" s="101">
        <v>0</v>
      </c>
    </row>
    <row r="10" spans="1:60" s="72" customFormat="1" ht="37.5" x14ac:dyDescent="0.3">
      <c r="A10" s="88" t="str">
        <f t="shared" si="0"/>
        <v>ID-DJU-1.1.4</v>
      </c>
      <c r="B10" s="89" t="s">
        <v>38</v>
      </c>
      <c r="C10" s="89">
        <v>1</v>
      </c>
      <c r="D10" s="89">
        <v>1</v>
      </c>
      <c r="E10" s="89">
        <v>4</v>
      </c>
      <c r="F10" s="90"/>
      <c r="G10" s="91"/>
      <c r="H10" s="105" t="s">
        <v>56</v>
      </c>
      <c r="I10" s="91"/>
      <c r="J10" s="102" t="s">
        <v>57</v>
      </c>
      <c r="K10" s="94" t="s">
        <v>38</v>
      </c>
      <c r="L10" s="93" t="s">
        <v>54</v>
      </c>
      <c r="M10" s="94" t="s">
        <v>49</v>
      </c>
      <c r="N10" s="94" t="s">
        <v>50</v>
      </c>
      <c r="O10" s="95" t="s">
        <v>12</v>
      </c>
      <c r="P10" s="95" t="s">
        <v>13</v>
      </c>
      <c r="Q10" s="96"/>
      <c r="R10" s="89"/>
      <c r="S10" s="89"/>
      <c r="T10" s="89"/>
      <c r="U10" s="89"/>
      <c r="V10" s="89"/>
      <c r="W10" s="89"/>
      <c r="X10" s="89"/>
      <c r="Y10" s="89"/>
      <c r="Z10" s="97"/>
      <c r="AA10" s="97"/>
      <c r="AB10" s="97"/>
      <c r="AC10" s="103"/>
      <c r="AD10" s="104"/>
      <c r="AE10" s="104"/>
      <c r="AF10" s="104"/>
      <c r="AG10" s="100" t="s">
        <v>42</v>
      </c>
      <c r="AH10" s="101">
        <v>0</v>
      </c>
    </row>
    <row r="11" spans="1:60" s="72" customFormat="1" ht="37.5" x14ac:dyDescent="0.3">
      <c r="A11" s="88" t="str">
        <f t="shared" si="0"/>
        <v>ID-DJU-1.1.6</v>
      </c>
      <c r="B11" s="89" t="s">
        <v>38</v>
      </c>
      <c r="C11" s="89">
        <v>1</v>
      </c>
      <c r="D11" s="89">
        <v>1</v>
      </c>
      <c r="E11" s="89">
        <v>6</v>
      </c>
      <c r="F11" s="90"/>
      <c r="G11" s="91"/>
      <c r="H11" s="105" t="s">
        <v>58</v>
      </c>
      <c r="I11" s="91"/>
      <c r="J11" s="102" t="s">
        <v>59</v>
      </c>
      <c r="K11" s="94" t="s">
        <v>60</v>
      </c>
      <c r="L11" s="93" t="s">
        <v>61</v>
      </c>
      <c r="M11" s="94" t="s">
        <v>62</v>
      </c>
      <c r="N11" s="94" t="s">
        <v>50</v>
      </c>
      <c r="O11" s="95" t="s">
        <v>12</v>
      </c>
      <c r="P11" s="95" t="s">
        <v>13</v>
      </c>
      <c r="Q11" s="96"/>
      <c r="R11" s="89"/>
      <c r="S11" s="89"/>
      <c r="T11" s="89"/>
      <c r="U11" s="89"/>
      <c r="V11" s="89"/>
      <c r="W11" s="89"/>
      <c r="X11" s="89"/>
      <c r="Y11" s="89"/>
      <c r="Z11" s="97"/>
      <c r="AA11" s="97"/>
      <c r="AB11" s="97"/>
      <c r="AC11" s="103"/>
      <c r="AD11" s="104"/>
      <c r="AE11" s="104"/>
      <c r="AF11" s="104"/>
      <c r="AG11" s="100" t="s">
        <v>42</v>
      </c>
      <c r="AH11" s="101">
        <v>0</v>
      </c>
    </row>
    <row r="12" spans="1:60" s="87" customFormat="1" ht="31.5" x14ac:dyDescent="0.25">
      <c r="A12" s="74"/>
      <c r="B12" s="75" t="s">
        <v>38</v>
      </c>
      <c r="C12" s="75">
        <v>1</v>
      </c>
      <c r="D12" s="75">
        <v>2</v>
      </c>
      <c r="E12" s="75"/>
      <c r="F12" s="76"/>
      <c r="G12" s="106" t="s">
        <v>63</v>
      </c>
      <c r="H12" s="106"/>
      <c r="I12" s="76"/>
      <c r="J12" s="107"/>
      <c r="K12" s="78"/>
      <c r="L12" s="78"/>
      <c r="M12" s="77"/>
      <c r="N12" s="78"/>
      <c r="O12" s="79" t="s">
        <v>12</v>
      </c>
      <c r="P12" s="79" t="s">
        <v>15</v>
      </c>
      <c r="Q12" s="80" t="s">
        <v>44</v>
      </c>
      <c r="R12" s="81">
        <v>1</v>
      </c>
      <c r="S12" s="75"/>
      <c r="T12" s="82">
        <v>0.05</v>
      </c>
      <c r="U12" s="82"/>
      <c r="V12" s="75"/>
      <c r="W12" s="82"/>
      <c r="X12" s="75"/>
      <c r="Y12" s="82"/>
      <c r="Z12" s="83"/>
      <c r="AA12" s="82"/>
      <c r="AB12" s="83"/>
      <c r="AC12" s="83"/>
      <c r="AD12" s="83"/>
      <c r="AE12" s="83"/>
      <c r="AF12" s="83"/>
      <c r="AG12" s="84" t="s">
        <v>42</v>
      </c>
      <c r="AH12" s="85">
        <f>SUM(AH13:AH24)</f>
        <v>900000</v>
      </c>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row>
    <row r="13" spans="1:60" s="72" customFormat="1" ht="32.25" x14ac:dyDescent="0.3">
      <c r="A13" s="88" t="str">
        <f t="shared" si="0"/>
        <v>ID-DJU-1.2.1</v>
      </c>
      <c r="B13" s="89" t="s">
        <v>38</v>
      </c>
      <c r="C13" s="89">
        <v>1</v>
      </c>
      <c r="D13" s="89">
        <v>2</v>
      </c>
      <c r="E13" s="89">
        <v>1</v>
      </c>
      <c r="F13" s="90"/>
      <c r="G13" s="105"/>
      <c r="H13" s="105" t="s">
        <v>64</v>
      </c>
      <c r="I13" s="91"/>
      <c r="J13" s="93" t="s">
        <v>46</v>
      </c>
      <c r="K13" s="94" t="s">
        <v>47</v>
      </c>
      <c r="L13" s="94" t="s">
        <v>48</v>
      </c>
      <c r="M13" s="93" t="s">
        <v>49</v>
      </c>
      <c r="N13" s="94" t="s">
        <v>50</v>
      </c>
      <c r="O13" s="95" t="s">
        <v>12</v>
      </c>
      <c r="P13" s="95" t="s">
        <v>15</v>
      </c>
      <c r="Q13" s="96"/>
      <c r="R13" s="89"/>
      <c r="S13" s="89"/>
      <c r="T13" s="89"/>
      <c r="U13" s="89"/>
      <c r="V13" s="89"/>
      <c r="W13" s="89"/>
      <c r="X13" s="89"/>
      <c r="Y13" s="89"/>
      <c r="Z13" s="97"/>
      <c r="AA13" s="97"/>
      <c r="AB13" s="97"/>
      <c r="AC13" s="98" t="s">
        <v>51</v>
      </c>
      <c r="AD13" s="99" t="s">
        <v>51</v>
      </c>
      <c r="AE13" s="99" t="s">
        <v>51</v>
      </c>
      <c r="AF13" s="99" t="s">
        <v>51</v>
      </c>
      <c r="AG13" s="100" t="s">
        <v>42</v>
      </c>
      <c r="AH13" s="101">
        <f>150000*2*3</f>
        <v>900000</v>
      </c>
    </row>
    <row r="14" spans="1:60" s="87" customFormat="1" ht="31.5" x14ac:dyDescent="0.25">
      <c r="A14" s="74"/>
      <c r="B14" s="75" t="s">
        <v>38</v>
      </c>
      <c r="C14" s="75">
        <v>1</v>
      </c>
      <c r="D14" s="75">
        <v>3</v>
      </c>
      <c r="E14" s="75"/>
      <c r="F14" s="106"/>
      <c r="G14" s="106" t="s">
        <v>65</v>
      </c>
      <c r="H14" s="106"/>
      <c r="I14" s="76"/>
      <c r="J14" s="77"/>
      <c r="K14" s="78"/>
      <c r="L14" s="78"/>
      <c r="M14" s="77"/>
      <c r="N14" s="78"/>
      <c r="O14" s="79" t="s">
        <v>15</v>
      </c>
      <c r="P14" s="79" t="s">
        <v>15</v>
      </c>
      <c r="Q14" s="108" t="s">
        <v>66</v>
      </c>
      <c r="R14" s="81">
        <v>1</v>
      </c>
      <c r="S14" s="75"/>
      <c r="T14" s="82">
        <v>0.05</v>
      </c>
      <c r="U14" s="82"/>
      <c r="V14" s="75"/>
      <c r="W14" s="82"/>
      <c r="X14" s="75"/>
      <c r="Y14" s="82"/>
      <c r="Z14" s="83"/>
      <c r="AA14" s="82"/>
      <c r="AB14" s="83"/>
      <c r="AC14" s="83"/>
      <c r="AD14" s="83"/>
      <c r="AE14" s="83"/>
      <c r="AF14" s="83"/>
      <c r="AG14" s="84" t="s">
        <v>42</v>
      </c>
      <c r="AH14" s="85">
        <f>SUM(AH15:AH21)</f>
        <v>0</v>
      </c>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row>
    <row r="15" spans="1:60" s="72" customFormat="1" ht="41.25" customHeight="1" x14ac:dyDescent="0.3">
      <c r="A15" s="88" t="str">
        <f t="shared" si="0"/>
        <v>ID-DJU-1.3.1</v>
      </c>
      <c r="B15" s="89" t="s">
        <v>38</v>
      </c>
      <c r="C15" s="89">
        <v>1</v>
      </c>
      <c r="D15" s="89">
        <v>3</v>
      </c>
      <c r="E15" s="89">
        <v>1</v>
      </c>
      <c r="F15" s="105"/>
      <c r="G15" s="105"/>
      <c r="H15" s="109" t="s">
        <v>67</v>
      </c>
      <c r="I15" s="110"/>
      <c r="J15" s="111" t="s">
        <v>68</v>
      </c>
      <c r="K15" s="94" t="s">
        <v>69</v>
      </c>
      <c r="L15" s="94" t="s">
        <v>70</v>
      </c>
      <c r="M15" s="93" t="s">
        <v>49</v>
      </c>
      <c r="N15" s="94" t="s">
        <v>50</v>
      </c>
      <c r="O15" s="95" t="s">
        <v>15</v>
      </c>
      <c r="P15" s="95" t="s">
        <v>15</v>
      </c>
      <c r="Q15" s="96"/>
      <c r="R15" s="89"/>
      <c r="S15" s="89"/>
      <c r="T15" s="89"/>
      <c r="U15" s="89"/>
      <c r="V15" s="89"/>
      <c r="W15" s="89"/>
      <c r="X15" s="89"/>
      <c r="Y15" s="89"/>
      <c r="Z15" s="97"/>
      <c r="AA15" s="97"/>
      <c r="AB15" s="97"/>
      <c r="AC15" s="103"/>
      <c r="AD15" s="103"/>
      <c r="AE15" s="103"/>
      <c r="AF15" s="103"/>
      <c r="AG15" s="100" t="s">
        <v>42</v>
      </c>
      <c r="AH15" s="101">
        <v>0</v>
      </c>
    </row>
    <row r="16" spans="1:60" s="87" customFormat="1" ht="31.5" x14ac:dyDescent="0.25">
      <c r="A16" s="74"/>
      <c r="B16" s="75" t="s">
        <v>38</v>
      </c>
      <c r="C16" s="75">
        <v>1</v>
      </c>
      <c r="D16" s="75">
        <v>4</v>
      </c>
      <c r="E16" s="75"/>
      <c r="F16" s="106"/>
      <c r="G16" s="106" t="s">
        <v>71</v>
      </c>
      <c r="H16" s="106"/>
      <c r="I16" s="76"/>
      <c r="J16" s="77" t="s">
        <v>72</v>
      </c>
      <c r="K16" s="78"/>
      <c r="L16" s="78"/>
      <c r="M16" s="77"/>
      <c r="N16" s="78"/>
      <c r="O16" s="79" t="s">
        <v>12</v>
      </c>
      <c r="P16" s="79" t="s">
        <v>15</v>
      </c>
      <c r="Q16" s="80" t="s">
        <v>73</v>
      </c>
      <c r="R16" s="81">
        <v>0.5</v>
      </c>
      <c r="S16" s="75"/>
      <c r="T16" s="82">
        <v>0.25</v>
      </c>
      <c r="U16" s="75"/>
      <c r="V16" s="75"/>
      <c r="W16" s="82"/>
      <c r="X16" s="75"/>
      <c r="Y16" s="82"/>
      <c r="Z16" s="83"/>
      <c r="AA16" s="82"/>
      <c r="AB16" s="83"/>
      <c r="AC16" s="83"/>
      <c r="AD16" s="83"/>
      <c r="AE16" s="83"/>
      <c r="AF16" s="83"/>
      <c r="AG16" s="84" t="s">
        <v>42</v>
      </c>
      <c r="AH16" s="85">
        <f>SUM(AH17:AH19)</f>
        <v>0</v>
      </c>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row>
    <row r="17" spans="1:60" s="72" customFormat="1" ht="37.5" x14ac:dyDescent="0.3">
      <c r="A17" s="88" t="str">
        <f t="shared" ref="A17:A19" si="1">+ CONCATENATE("ID", "-", B17, "-",C17, ".", D17, ".", E17)</f>
        <v>ID-DJU-1.4.1</v>
      </c>
      <c r="B17" s="89" t="s">
        <v>38</v>
      </c>
      <c r="C17" s="89">
        <v>1</v>
      </c>
      <c r="D17" s="89">
        <v>4</v>
      </c>
      <c r="E17" s="89">
        <v>1</v>
      </c>
      <c r="F17" s="90"/>
      <c r="G17" s="91"/>
      <c r="H17" s="90" t="s">
        <v>74</v>
      </c>
      <c r="I17" s="91"/>
      <c r="J17" s="93" t="s">
        <v>75</v>
      </c>
      <c r="K17" s="93" t="s">
        <v>38</v>
      </c>
      <c r="L17" s="93" t="s">
        <v>54</v>
      </c>
      <c r="M17" s="93" t="s">
        <v>62</v>
      </c>
      <c r="N17" s="94" t="s">
        <v>50</v>
      </c>
      <c r="O17" s="95" t="s">
        <v>12</v>
      </c>
      <c r="P17" s="95" t="s">
        <v>15</v>
      </c>
      <c r="Q17" s="96"/>
      <c r="R17" s="89"/>
      <c r="S17" s="89"/>
      <c r="T17" s="89"/>
      <c r="U17" s="89"/>
      <c r="V17" s="89"/>
      <c r="W17" s="89"/>
      <c r="X17" s="89"/>
      <c r="Y17" s="89"/>
      <c r="Z17" s="97"/>
      <c r="AA17" s="97"/>
      <c r="AB17" s="97"/>
      <c r="AD17" s="103" t="s">
        <v>76</v>
      </c>
      <c r="AE17" s="103" t="s">
        <v>76</v>
      </c>
      <c r="AF17" s="103" t="s">
        <v>76</v>
      </c>
      <c r="AG17" s="100" t="s">
        <v>42</v>
      </c>
      <c r="AH17" s="101">
        <v>0</v>
      </c>
    </row>
    <row r="18" spans="1:60" s="72" customFormat="1" ht="37.5" x14ac:dyDescent="0.3">
      <c r="A18" s="88" t="str">
        <f t="shared" si="1"/>
        <v>ID-DJU-1.4.2</v>
      </c>
      <c r="B18" s="89" t="s">
        <v>38</v>
      </c>
      <c r="C18" s="89">
        <v>1</v>
      </c>
      <c r="D18" s="89">
        <v>4</v>
      </c>
      <c r="E18" s="89">
        <v>2</v>
      </c>
      <c r="F18" s="90"/>
      <c r="G18" s="91"/>
      <c r="H18" s="90" t="s">
        <v>77</v>
      </c>
      <c r="I18" s="91"/>
      <c r="J18" s="93" t="s">
        <v>75</v>
      </c>
      <c r="K18" s="93" t="s">
        <v>38</v>
      </c>
      <c r="L18" s="93" t="s">
        <v>54</v>
      </c>
      <c r="M18" s="93" t="s">
        <v>62</v>
      </c>
      <c r="N18" s="94" t="s">
        <v>50</v>
      </c>
      <c r="O18" s="95" t="s">
        <v>12</v>
      </c>
      <c r="P18" s="95" t="s">
        <v>15</v>
      </c>
      <c r="Q18" s="96"/>
      <c r="R18" s="89"/>
      <c r="S18" s="89"/>
      <c r="T18" s="89"/>
      <c r="U18" s="89"/>
      <c r="V18" s="89"/>
      <c r="W18" s="89"/>
      <c r="X18" s="89"/>
      <c r="Y18" s="89"/>
      <c r="Z18" s="97"/>
      <c r="AA18" s="97"/>
      <c r="AB18" s="97"/>
      <c r="AC18" s="97"/>
      <c r="AD18" s="97"/>
      <c r="AE18" s="97"/>
      <c r="AF18" s="97"/>
      <c r="AG18" s="100" t="s">
        <v>42</v>
      </c>
      <c r="AH18" s="101">
        <v>0</v>
      </c>
    </row>
    <row r="19" spans="1:60" s="72" customFormat="1" ht="37.5" x14ac:dyDescent="0.3">
      <c r="A19" s="88" t="str">
        <f t="shared" si="1"/>
        <v>ID-DJU-1.4.4</v>
      </c>
      <c r="B19" s="89" t="s">
        <v>38</v>
      </c>
      <c r="C19" s="89">
        <v>1</v>
      </c>
      <c r="D19" s="89">
        <v>4</v>
      </c>
      <c r="E19" s="89">
        <v>4</v>
      </c>
      <c r="F19" s="90"/>
      <c r="G19" s="91"/>
      <c r="H19" s="90" t="s">
        <v>78</v>
      </c>
      <c r="I19" s="91"/>
      <c r="J19" s="93" t="s">
        <v>79</v>
      </c>
      <c r="K19" s="93" t="s">
        <v>38</v>
      </c>
      <c r="L19" s="93" t="s">
        <v>54</v>
      </c>
      <c r="M19" s="93" t="s">
        <v>62</v>
      </c>
      <c r="N19" s="94" t="s">
        <v>50</v>
      </c>
      <c r="O19" s="95" t="s">
        <v>12</v>
      </c>
      <c r="P19" s="95" t="s">
        <v>15</v>
      </c>
      <c r="Q19" s="96"/>
      <c r="R19" s="89"/>
      <c r="S19" s="89"/>
      <c r="T19" s="89"/>
      <c r="U19" s="89"/>
      <c r="V19" s="89"/>
      <c r="W19" s="89"/>
      <c r="X19" s="89"/>
      <c r="Y19" s="89"/>
      <c r="Z19" s="97"/>
      <c r="AA19" s="97"/>
      <c r="AB19" s="97"/>
      <c r="AC19" s="97"/>
      <c r="AD19" s="97"/>
      <c r="AE19" s="97"/>
      <c r="AF19" s="97"/>
      <c r="AG19" s="100" t="s">
        <v>42</v>
      </c>
      <c r="AH19" s="101">
        <v>0</v>
      </c>
    </row>
    <row r="20" spans="1:60" s="72" customFormat="1" ht="31.5" x14ac:dyDescent="0.3">
      <c r="A20" s="74"/>
      <c r="B20" s="75" t="s">
        <v>38</v>
      </c>
      <c r="C20" s="75">
        <v>1</v>
      </c>
      <c r="D20" s="75">
        <v>5</v>
      </c>
      <c r="E20" s="75"/>
      <c r="F20" s="106"/>
      <c r="G20" s="106" t="s">
        <v>80</v>
      </c>
      <c r="H20" s="106"/>
      <c r="I20" s="112"/>
      <c r="J20" s="77"/>
      <c r="K20" s="113"/>
      <c r="L20" s="114"/>
      <c r="M20" s="115"/>
      <c r="N20" s="114"/>
      <c r="O20" s="116" t="s">
        <v>15</v>
      </c>
      <c r="P20" s="116" t="s">
        <v>15</v>
      </c>
      <c r="Q20" s="108" t="s">
        <v>66</v>
      </c>
      <c r="R20" s="117">
        <v>0.5</v>
      </c>
      <c r="S20" s="118"/>
      <c r="T20" s="119">
        <v>0.05</v>
      </c>
      <c r="U20" s="118"/>
      <c r="V20" s="118"/>
      <c r="W20" s="118"/>
      <c r="X20" s="118"/>
      <c r="Y20" s="118"/>
      <c r="Z20" s="120"/>
      <c r="AA20" s="120"/>
      <c r="AB20" s="120"/>
      <c r="AC20" s="121"/>
      <c r="AD20" s="121"/>
      <c r="AE20" s="121"/>
      <c r="AF20" s="121"/>
      <c r="AG20" s="84" t="s">
        <v>42</v>
      </c>
      <c r="AH20" s="122">
        <f>SUM(AH21)</f>
        <v>0</v>
      </c>
    </row>
    <row r="21" spans="1:60" s="72" customFormat="1" ht="48.75" customHeight="1" x14ac:dyDescent="0.3">
      <c r="A21" s="88" t="str">
        <f t="shared" si="0"/>
        <v>ID-DJU-1.5.1</v>
      </c>
      <c r="B21" s="89" t="s">
        <v>38</v>
      </c>
      <c r="C21" s="89">
        <v>1</v>
      </c>
      <c r="D21" s="89">
        <v>5</v>
      </c>
      <c r="E21" s="89">
        <v>1</v>
      </c>
      <c r="F21" s="105"/>
      <c r="G21" s="105"/>
      <c r="H21" s="109" t="s">
        <v>81</v>
      </c>
      <c r="I21" s="110"/>
      <c r="J21" s="111" t="s">
        <v>68</v>
      </c>
      <c r="K21" s="94" t="s">
        <v>69</v>
      </c>
      <c r="L21" s="94" t="s">
        <v>70</v>
      </c>
      <c r="M21" s="93" t="s">
        <v>38</v>
      </c>
      <c r="N21" s="94"/>
      <c r="O21" s="95" t="s">
        <v>15</v>
      </c>
      <c r="P21" s="95" t="s">
        <v>15</v>
      </c>
      <c r="Q21" s="96"/>
      <c r="R21" s="89"/>
      <c r="S21" s="89"/>
      <c r="T21" s="89"/>
      <c r="U21" s="89"/>
      <c r="V21" s="89"/>
      <c r="W21" s="89"/>
      <c r="X21" s="89"/>
      <c r="Y21" s="89"/>
      <c r="Z21" s="97"/>
      <c r="AA21" s="97"/>
      <c r="AB21" s="97"/>
      <c r="AC21" s="97"/>
      <c r="AD21" s="97"/>
      <c r="AE21" s="97"/>
      <c r="AF21" s="97"/>
      <c r="AG21" s="100" t="s">
        <v>42</v>
      </c>
      <c r="AH21" s="101">
        <v>0</v>
      </c>
    </row>
    <row r="22" spans="1:60" s="87" customFormat="1" ht="31.5" x14ac:dyDescent="0.25">
      <c r="A22" s="74"/>
      <c r="B22" s="75" t="s">
        <v>38</v>
      </c>
      <c r="C22" s="75">
        <v>1</v>
      </c>
      <c r="D22" s="75">
        <v>6</v>
      </c>
      <c r="E22" s="75"/>
      <c r="F22" s="106"/>
      <c r="G22" s="106" t="s">
        <v>82</v>
      </c>
      <c r="H22" s="106"/>
      <c r="I22" s="106"/>
      <c r="J22" s="123"/>
      <c r="K22" s="113"/>
      <c r="L22" s="106"/>
      <c r="M22" s="106"/>
      <c r="N22" s="106"/>
      <c r="O22" s="79" t="s">
        <v>12</v>
      </c>
      <c r="P22" s="79" t="s">
        <v>40</v>
      </c>
      <c r="Q22" s="124" t="s">
        <v>83</v>
      </c>
      <c r="R22" s="81">
        <v>0.5</v>
      </c>
      <c r="S22" s="75"/>
      <c r="T22" s="82">
        <v>0.2</v>
      </c>
      <c r="U22" s="75"/>
      <c r="V22" s="75"/>
      <c r="W22" s="82"/>
      <c r="X22" s="75"/>
      <c r="Y22" s="82"/>
      <c r="Z22" s="83"/>
      <c r="AA22" s="82"/>
      <c r="AB22" s="83"/>
      <c r="AC22" s="83"/>
      <c r="AD22" s="83"/>
      <c r="AE22" s="83"/>
      <c r="AF22" s="83"/>
      <c r="AG22" s="84" t="s">
        <v>42</v>
      </c>
      <c r="AH22" s="85">
        <f>SUM(AH23:AH23)</f>
        <v>0</v>
      </c>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row>
    <row r="23" spans="1:60" s="72" customFormat="1" ht="38.25" thickBot="1" x14ac:dyDescent="0.35">
      <c r="A23" s="88" t="str">
        <f t="shared" si="0"/>
        <v>ID-DJU-1.6.1</v>
      </c>
      <c r="B23" s="89" t="s">
        <v>38</v>
      </c>
      <c r="C23" s="89">
        <v>1</v>
      </c>
      <c r="D23" s="89">
        <v>6</v>
      </c>
      <c r="E23" s="89">
        <v>1</v>
      </c>
      <c r="F23" s="90"/>
      <c r="G23" s="91"/>
      <c r="H23" s="90" t="s">
        <v>84</v>
      </c>
      <c r="I23" s="91"/>
      <c r="J23" s="111" t="s">
        <v>85</v>
      </c>
      <c r="K23" s="94" t="s">
        <v>38</v>
      </c>
      <c r="L23" s="93" t="s">
        <v>54</v>
      </c>
      <c r="M23" s="93" t="s">
        <v>47</v>
      </c>
      <c r="N23" s="94" t="s">
        <v>50</v>
      </c>
      <c r="O23" s="95" t="s">
        <v>12</v>
      </c>
      <c r="P23" s="95" t="s">
        <v>15</v>
      </c>
      <c r="Q23" s="96"/>
      <c r="R23" s="89"/>
      <c r="S23" s="89"/>
      <c r="T23" s="89"/>
      <c r="U23" s="89"/>
      <c r="V23" s="89"/>
      <c r="W23" s="89"/>
      <c r="X23" s="89"/>
      <c r="Y23" s="89"/>
      <c r="Z23" s="97"/>
      <c r="AA23" s="97"/>
      <c r="AB23" s="97"/>
      <c r="AC23" s="97"/>
      <c r="AD23" s="97"/>
      <c r="AE23" s="97"/>
      <c r="AF23" s="97"/>
      <c r="AG23" s="100" t="s">
        <v>42</v>
      </c>
      <c r="AH23" s="101">
        <v>0</v>
      </c>
    </row>
    <row r="24" spans="1:60" s="73" customFormat="1" ht="30.75" hidden="1" customHeight="1" x14ac:dyDescent="0.25">
      <c r="A24" s="59"/>
      <c r="B24" s="60"/>
      <c r="C24" s="60"/>
      <c r="D24" s="89">
        <v>6</v>
      </c>
      <c r="E24" s="60"/>
      <c r="F24" s="59"/>
      <c r="G24" s="59"/>
      <c r="H24" s="60"/>
      <c r="I24" s="60"/>
      <c r="J24" s="60"/>
      <c r="K24" s="60"/>
      <c r="L24" s="60"/>
      <c r="M24" s="125"/>
      <c r="N24" s="60"/>
      <c r="O24" s="64"/>
      <c r="P24" s="64"/>
      <c r="Q24" s="65"/>
      <c r="R24" s="66"/>
      <c r="S24" s="67"/>
      <c r="T24" s="68"/>
      <c r="U24" s="69"/>
      <c r="V24" s="69"/>
      <c r="W24" s="69"/>
      <c r="X24" s="69"/>
      <c r="Y24" s="69"/>
      <c r="Z24" s="69"/>
      <c r="AA24" s="69"/>
      <c r="AB24" s="69"/>
      <c r="AC24" s="69"/>
      <c r="AD24" s="69"/>
      <c r="AE24" s="69"/>
      <c r="AF24" s="69"/>
      <c r="AG24" s="67" t="s">
        <v>42</v>
      </c>
      <c r="AH24" s="71">
        <f>AH25+AH30</f>
        <v>0</v>
      </c>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row>
    <row r="25" spans="1:60" s="87" customFormat="1" ht="30.75" hidden="1" customHeight="1" x14ac:dyDescent="0.25">
      <c r="A25" s="74"/>
      <c r="B25" s="75"/>
      <c r="C25" s="75"/>
      <c r="D25" s="89">
        <v>6</v>
      </c>
      <c r="E25" s="75"/>
      <c r="F25" s="74"/>
      <c r="G25" s="74"/>
      <c r="H25" s="74"/>
      <c r="I25" s="74"/>
      <c r="J25" s="74"/>
      <c r="K25" s="74"/>
      <c r="L25" s="75"/>
      <c r="M25" s="84"/>
      <c r="N25" s="75"/>
      <c r="O25" s="79"/>
      <c r="P25" s="79"/>
      <c r="Q25" s="80"/>
      <c r="R25" s="81"/>
      <c r="S25" s="75"/>
      <c r="T25" s="75"/>
      <c r="U25" s="75"/>
      <c r="V25" s="75"/>
      <c r="W25" s="75"/>
      <c r="X25" s="75"/>
      <c r="Y25" s="82"/>
      <c r="Z25" s="83"/>
      <c r="AA25" s="82"/>
      <c r="AB25" s="83"/>
      <c r="AC25" s="83"/>
      <c r="AD25" s="83"/>
      <c r="AE25" s="83"/>
      <c r="AF25" s="83"/>
      <c r="AG25" s="75" t="s">
        <v>42</v>
      </c>
      <c r="AH25" s="85">
        <f>SUM(AH26:AH29)</f>
        <v>0</v>
      </c>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row>
    <row r="26" spans="1:60" s="72" customFormat="1" ht="30.75" hidden="1" customHeight="1" x14ac:dyDescent="0.25">
      <c r="A26" s="88" t="str">
        <f t="shared" ref="A26:A29" si="2">+ CONCATENATE("ID", "-", B26, "-",C26, ".", D26, ".", E26)</f>
        <v>ID--.6.</v>
      </c>
      <c r="B26" s="89"/>
      <c r="C26" s="89"/>
      <c r="D26" s="89">
        <v>6</v>
      </c>
      <c r="E26" s="89"/>
      <c r="F26" s="126"/>
      <c r="G26" s="97"/>
      <c r="H26" s="89"/>
      <c r="I26" s="89"/>
      <c r="J26" s="89"/>
      <c r="K26" s="89"/>
      <c r="L26" s="89"/>
      <c r="M26" s="100"/>
      <c r="N26" s="89"/>
      <c r="O26" s="95"/>
      <c r="P26" s="95"/>
      <c r="Q26" s="96"/>
      <c r="R26" s="89"/>
      <c r="S26" s="89"/>
      <c r="T26" s="89"/>
      <c r="U26" s="89"/>
      <c r="V26" s="89"/>
      <c r="W26" s="89"/>
      <c r="X26" s="89"/>
      <c r="Y26" s="89"/>
      <c r="Z26" s="97"/>
      <c r="AA26" s="97"/>
      <c r="AB26" s="97"/>
      <c r="AC26" s="97"/>
      <c r="AD26" s="97"/>
      <c r="AE26" s="103"/>
      <c r="AF26" s="103"/>
      <c r="AG26" s="89" t="s">
        <v>42</v>
      </c>
      <c r="AH26" s="101">
        <v>0</v>
      </c>
    </row>
    <row r="27" spans="1:60" s="72" customFormat="1" ht="30.75" hidden="1" customHeight="1" x14ac:dyDescent="0.25">
      <c r="A27" s="88" t="str">
        <f t="shared" si="2"/>
        <v>ID--.6.</v>
      </c>
      <c r="B27" s="89"/>
      <c r="C27" s="89"/>
      <c r="D27" s="89">
        <v>6</v>
      </c>
      <c r="E27" s="89"/>
      <c r="F27" s="126"/>
      <c r="G27" s="97"/>
      <c r="H27" s="89"/>
      <c r="I27" s="89"/>
      <c r="J27" s="89"/>
      <c r="K27" s="89"/>
      <c r="L27" s="89"/>
      <c r="M27" s="100"/>
      <c r="N27" s="89"/>
      <c r="O27" s="95"/>
      <c r="P27" s="95"/>
      <c r="Q27" s="96"/>
      <c r="R27" s="89"/>
      <c r="S27" s="89"/>
      <c r="T27" s="89"/>
      <c r="U27" s="89"/>
      <c r="V27" s="89"/>
      <c r="W27" s="89"/>
      <c r="X27" s="89"/>
      <c r="Y27" s="89"/>
      <c r="Z27" s="97"/>
      <c r="AA27" s="97"/>
      <c r="AB27" s="97"/>
      <c r="AC27" s="97"/>
      <c r="AD27" s="97"/>
      <c r="AE27" s="97"/>
      <c r="AF27" s="97"/>
      <c r="AG27" s="89" t="s">
        <v>42</v>
      </c>
      <c r="AH27" s="101">
        <v>0</v>
      </c>
    </row>
    <row r="28" spans="1:60" s="72" customFormat="1" ht="30.75" hidden="1" customHeight="1" x14ac:dyDescent="0.25">
      <c r="A28" s="88" t="str">
        <f t="shared" si="2"/>
        <v>ID--.6.</v>
      </c>
      <c r="B28" s="89"/>
      <c r="C28" s="89"/>
      <c r="D28" s="89">
        <v>6</v>
      </c>
      <c r="E28" s="89"/>
      <c r="F28" s="126"/>
      <c r="G28" s="97"/>
      <c r="H28" s="89"/>
      <c r="I28" s="89"/>
      <c r="J28" s="89"/>
      <c r="K28" s="89"/>
      <c r="L28" s="89"/>
      <c r="M28" s="100"/>
      <c r="N28" s="89"/>
      <c r="O28" s="95"/>
      <c r="P28" s="95"/>
      <c r="Q28" s="96"/>
      <c r="R28" s="89"/>
      <c r="S28" s="89"/>
      <c r="T28" s="89"/>
      <c r="U28" s="89"/>
      <c r="V28" s="89"/>
      <c r="W28" s="89"/>
      <c r="X28" s="89"/>
      <c r="Y28" s="89"/>
      <c r="Z28" s="97"/>
      <c r="AA28" s="97"/>
      <c r="AB28" s="97"/>
      <c r="AC28" s="97"/>
      <c r="AD28" s="97"/>
      <c r="AE28" s="97"/>
      <c r="AF28" s="97"/>
      <c r="AG28" s="89" t="s">
        <v>42</v>
      </c>
      <c r="AH28" s="101">
        <v>0</v>
      </c>
    </row>
    <row r="29" spans="1:60" s="72" customFormat="1" ht="30.75" hidden="1" customHeight="1" x14ac:dyDescent="0.25">
      <c r="A29" s="88" t="str">
        <f t="shared" si="2"/>
        <v>ID--.6.</v>
      </c>
      <c r="B29" s="89"/>
      <c r="C29" s="89"/>
      <c r="D29" s="89">
        <v>6</v>
      </c>
      <c r="E29" s="89"/>
      <c r="F29" s="126"/>
      <c r="G29" s="97"/>
      <c r="H29" s="89"/>
      <c r="I29" s="89"/>
      <c r="J29" s="89"/>
      <c r="K29" s="89"/>
      <c r="L29" s="89"/>
      <c r="M29" s="100"/>
      <c r="N29" s="89"/>
      <c r="O29" s="95"/>
      <c r="P29" s="95"/>
      <c r="Q29" s="96"/>
      <c r="R29" s="89"/>
      <c r="S29" s="89"/>
      <c r="T29" s="89"/>
      <c r="U29" s="89"/>
      <c r="V29" s="89"/>
      <c r="W29" s="89"/>
      <c r="X29" s="89"/>
      <c r="Y29" s="89"/>
      <c r="Z29" s="97"/>
      <c r="AA29" s="97"/>
      <c r="AB29" s="97"/>
      <c r="AC29" s="97"/>
      <c r="AD29" s="97"/>
      <c r="AE29" s="97"/>
      <c r="AF29" s="97"/>
      <c r="AG29" s="89" t="s">
        <v>42</v>
      </c>
      <c r="AH29" s="101">
        <v>0</v>
      </c>
    </row>
    <row r="30" spans="1:60" s="87" customFormat="1" ht="30.75" hidden="1" customHeight="1" x14ac:dyDescent="0.25">
      <c r="A30" s="74"/>
      <c r="B30" s="75"/>
      <c r="C30" s="75"/>
      <c r="D30" s="89">
        <v>6</v>
      </c>
      <c r="E30" s="75"/>
      <c r="F30" s="74"/>
      <c r="G30" s="74"/>
      <c r="H30" s="74"/>
      <c r="I30" s="74"/>
      <c r="J30" s="84"/>
      <c r="K30" s="75"/>
      <c r="L30" s="75"/>
      <c r="M30" s="84"/>
      <c r="N30" s="75"/>
      <c r="O30" s="79"/>
      <c r="P30" s="79"/>
      <c r="Q30" s="80"/>
      <c r="R30" s="81"/>
      <c r="S30" s="75"/>
      <c r="T30" s="75"/>
      <c r="U30" s="75"/>
      <c r="V30" s="75"/>
      <c r="W30" s="75"/>
      <c r="X30" s="75"/>
      <c r="Y30" s="75"/>
      <c r="Z30" s="83"/>
      <c r="AA30" s="127"/>
      <c r="AB30" s="83"/>
      <c r="AC30" s="83"/>
      <c r="AD30" s="83"/>
      <c r="AE30" s="83"/>
      <c r="AF30" s="83"/>
      <c r="AG30" s="75" t="s">
        <v>42</v>
      </c>
      <c r="AH30" s="85">
        <f>SUM(AH31:AH32)</f>
        <v>0</v>
      </c>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row>
    <row r="31" spans="1:60" s="72" customFormat="1" ht="30.75" hidden="1" customHeight="1" x14ac:dyDescent="0.25">
      <c r="A31" s="88" t="str">
        <f t="shared" ref="A31:A32" si="3">+ CONCATENATE("ID", "-", B31, "-",C31, ".", D31, ".", E31)</f>
        <v>ID--.6.</v>
      </c>
      <c r="B31" s="89"/>
      <c r="C31" s="89"/>
      <c r="D31" s="89">
        <v>6</v>
      </c>
      <c r="E31" s="89"/>
      <c r="F31" s="126"/>
      <c r="G31" s="97"/>
      <c r="H31" s="126"/>
      <c r="I31" s="97"/>
      <c r="J31" s="100"/>
      <c r="K31" s="89"/>
      <c r="L31" s="100"/>
      <c r="M31" s="100"/>
      <c r="N31" s="89"/>
      <c r="O31" s="95"/>
      <c r="P31" s="95"/>
      <c r="Q31" s="96"/>
      <c r="R31" s="89"/>
      <c r="S31" s="89"/>
      <c r="T31" s="89"/>
      <c r="U31" s="89"/>
      <c r="V31" s="89"/>
      <c r="W31" s="89"/>
      <c r="X31" s="89"/>
      <c r="Y31" s="89"/>
      <c r="Z31" s="97"/>
      <c r="AA31" s="97"/>
      <c r="AB31" s="97"/>
      <c r="AC31" s="97"/>
      <c r="AD31" s="97"/>
      <c r="AE31" s="97"/>
      <c r="AF31" s="97"/>
      <c r="AG31" s="89" t="s">
        <v>42</v>
      </c>
      <c r="AH31" s="101">
        <v>0</v>
      </c>
    </row>
    <row r="32" spans="1:60" s="72" customFormat="1" ht="30.75" hidden="1" customHeight="1" x14ac:dyDescent="0.25">
      <c r="A32" s="88" t="str">
        <f t="shared" si="3"/>
        <v>ID--.6.</v>
      </c>
      <c r="B32" s="89"/>
      <c r="C32" s="89"/>
      <c r="D32" s="89">
        <v>6</v>
      </c>
      <c r="E32" s="89"/>
      <c r="F32" s="126"/>
      <c r="G32" s="97"/>
      <c r="H32" s="126"/>
      <c r="I32" s="97"/>
      <c r="J32" s="100"/>
      <c r="K32" s="89"/>
      <c r="L32" s="100"/>
      <c r="M32" s="100"/>
      <c r="N32" s="89"/>
      <c r="O32" s="95"/>
      <c r="P32" s="95"/>
      <c r="Q32" s="96"/>
      <c r="R32" s="89"/>
      <c r="S32" s="89"/>
      <c r="T32" s="89"/>
      <c r="U32" s="89"/>
      <c r="V32" s="89"/>
      <c r="W32" s="89"/>
      <c r="X32" s="89"/>
      <c r="Y32" s="89"/>
      <c r="Z32" s="97"/>
      <c r="AA32" s="97"/>
      <c r="AB32" s="97"/>
      <c r="AC32" s="97"/>
      <c r="AD32" s="97"/>
      <c r="AE32" s="97"/>
      <c r="AF32" s="97"/>
      <c r="AG32" s="89" t="s">
        <v>42</v>
      </c>
      <c r="AH32" s="101">
        <v>0</v>
      </c>
    </row>
    <row r="33" spans="1:60" s="73" customFormat="1" ht="30.75" hidden="1" customHeight="1" x14ac:dyDescent="0.25">
      <c r="A33" s="59"/>
      <c r="B33" s="60"/>
      <c r="C33" s="60"/>
      <c r="D33" s="89">
        <v>6</v>
      </c>
      <c r="E33" s="60"/>
      <c r="F33" s="59"/>
      <c r="G33" s="59"/>
      <c r="H33" s="59"/>
      <c r="I33" s="59"/>
      <c r="J33" s="125"/>
      <c r="K33" s="60"/>
      <c r="L33" s="60"/>
      <c r="M33" s="125"/>
      <c r="N33" s="60"/>
      <c r="O33" s="64"/>
      <c r="P33" s="64"/>
      <c r="Q33" s="65"/>
      <c r="R33" s="66"/>
      <c r="S33" s="67"/>
      <c r="T33" s="68"/>
      <c r="U33" s="69"/>
      <c r="V33" s="69"/>
      <c r="W33" s="69"/>
      <c r="X33" s="69"/>
      <c r="Y33" s="69"/>
      <c r="Z33" s="69"/>
      <c r="AA33" s="69"/>
      <c r="AB33" s="69"/>
      <c r="AC33" s="69"/>
      <c r="AD33" s="69"/>
      <c r="AE33" s="69"/>
      <c r="AF33" s="69"/>
      <c r="AG33" s="67" t="s">
        <v>42</v>
      </c>
      <c r="AH33" s="71">
        <f>AH34</f>
        <v>0</v>
      </c>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row>
    <row r="34" spans="1:60" s="87" customFormat="1" ht="30.75" hidden="1" customHeight="1" x14ac:dyDescent="0.25">
      <c r="A34" s="74"/>
      <c r="B34" s="75"/>
      <c r="C34" s="75"/>
      <c r="D34" s="89">
        <v>6</v>
      </c>
      <c r="E34" s="75"/>
      <c r="F34" s="74"/>
      <c r="G34" s="74"/>
      <c r="H34" s="74"/>
      <c r="I34" s="74"/>
      <c r="J34" s="84"/>
      <c r="K34" s="75"/>
      <c r="L34" s="75"/>
      <c r="M34" s="84"/>
      <c r="N34" s="75"/>
      <c r="O34" s="79"/>
      <c r="P34" s="79"/>
      <c r="Q34" s="80"/>
      <c r="R34" s="81"/>
      <c r="S34" s="75"/>
      <c r="T34" s="75"/>
      <c r="U34" s="82"/>
      <c r="V34" s="75"/>
      <c r="W34" s="82"/>
      <c r="X34" s="75"/>
      <c r="Y34" s="82"/>
      <c r="Z34" s="83"/>
      <c r="AA34" s="82"/>
      <c r="AB34" s="83"/>
      <c r="AC34" s="83"/>
      <c r="AD34" s="83"/>
      <c r="AE34" s="83"/>
      <c r="AF34" s="83"/>
      <c r="AG34" s="75" t="s">
        <v>42</v>
      </c>
      <c r="AH34" s="85">
        <f>SUM(AH35:AH38)</f>
        <v>0</v>
      </c>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row>
    <row r="35" spans="1:60" s="72" customFormat="1" ht="30.75" hidden="1" customHeight="1" x14ac:dyDescent="0.25">
      <c r="A35" s="88" t="str">
        <f t="shared" ref="A35:A38" si="4">+ CONCATENATE("ID", "-", B35, "-",C35, ".", D35, ".", E35)</f>
        <v>ID--.6.</v>
      </c>
      <c r="B35" s="89"/>
      <c r="C35" s="89"/>
      <c r="D35" s="89">
        <v>6</v>
      </c>
      <c r="E35" s="89"/>
      <c r="F35" s="126"/>
      <c r="G35" s="97"/>
      <c r="H35" s="126"/>
      <c r="I35" s="97"/>
      <c r="J35" s="100"/>
      <c r="K35" s="89"/>
      <c r="L35" s="89"/>
      <c r="M35" s="100"/>
      <c r="N35" s="89"/>
      <c r="O35" s="95"/>
      <c r="P35" s="95"/>
      <c r="Q35" s="96"/>
      <c r="R35" s="89"/>
      <c r="S35" s="89"/>
      <c r="T35" s="89"/>
      <c r="U35" s="89"/>
      <c r="V35" s="89"/>
      <c r="W35" s="89"/>
      <c r="X35" s="89"/>
      <c r="Y35" s="89"/>
      <c r="Z35" s="97"/>
      <c r="AA35" s="97"/>
      <c r="AB35" s="97"/>
      <c r="AC35" s="97"/>
      <c r="AD35" s="97"/>
      <c r="AE35" s="97"/>
      <c r="AF35" s="97"/>
      <c r="AG35" s="89" t="s">
        <v>42</v>
      </c>
      <c r="AH35" s="101">
        <v>0</v>
      </c>
    </row>
    <row r="36" spans="1:60" s="72" customFormat="1" ht="30.75" hidden="1" customHeight="1" x14ac:dyDescent="0.25">
      <c r="A36" s="88" t="str">
        <f t="shared" si="4"/>
        <v>ID--.6.</v>
      </c>
      <c r="B36" s="89"/>
      <c r="C36" s="89"/>
      <c r="D36" s="89">
        <v>6</v>
      </c>
      <c r="E36" s="89"/>
      <c r="F36" s="126"/>
      <c r="G36" s="97"/>
      <c r="H36" s="126"/>
      <c r="I36" s="97"/>
      <c r="J36" s="100"/>
      <c r="K36" s="89"/>
      <c r="L36" s="100"/>
      <c r="M36" s="100"/>
      <c r="N36" s="89"/>
      <c r="O36" s="95"/>
      <c r="P36" s="95"/>
      <c r="Q36" s="96"/>
      <c r="R36" s="89"/>
      <c r="S36" s="89"/>
      <c r="T36" s="89"/>
      <c r="U36" s="89"/>
      <c r="V36" s="89"/>
      <c r="W36" s="89"/>
      <c r="X36" s="89"/>
      <c r="Y36" s="89"/>
      <c r="Z36" s="97"/>
      <c r="AA36" s="97"/>
      <c r="AB36" s="97"/>
      <c r="AC36" s="97"/>
      <c r="AD36" s="97"/>
      <c r="AE36" s="97"/>
      <c r="AF36" s="97"/>
      <c r="AG36" s="89" t="s">
        <v>42</v>
      </c>
      <c r="AH36" s="101">
        <v>0</v>
      </c>
    </row>
    <row r="37" spans="1:60" s="72" customFormat="1" ht="30.75" hidden="1" customHeight="1" x14ac:dyDescent="0.25">
      <c r="A37" s="88" t="str">
        <f t="shared" si="4"/>
        <v>ID--.6.</v>
      </c>
      <c r="B37" s="89"/>
      <c r="C37" s="89"/>
      <c r="D37" s="89">
        <v>6</v>
      </c>
      <c r="E37" s="89"/>
      <c r="F37" s="126"/>
      <c r="G37" s="97"/>
      <c r="H37" s="128"/>
      <c r="I37" s="97"/>
      <c r="J37" s="100"/>
      <c r="K37" s="89"/>
      <c r="L37" s="89"/>
      <c r="M37" s="100"/>
      <c r="N37" s="89"/>
      <c r="O37" s="95"/>
      <c r="P37" s="95"/>
      <c r="Q37" s="96"/>
      <c r="R37" s="89"/>
      <c r="S37" s="89"/>
      <c r="T37" s="89"/>
      <c r="U37" s="89"/>
      <c r="V37" s="89"/>
      <c r="W37" s="89"/>
      <c r="X37" s="89"/>
      <c r="Y37" s="89"/>
      <c r="Z37" s="97"/>
      <c r="AA37" s="97"/>
      <c r="AB37" s="97"/>
      <c r="AC37" s="103"/>
      <c r="AD37" s="103"/>
      <c r="AE37" s="103"/>
      <c r="AF37" s="103"/>
      <c r="AG37" s="89"/>
      <c r="AH37" s="101"/>
    </row>
    <row r="38" spans="1:60" s="72" customFormat="1" ht="30.75" hidden="1" customHeight="1" x14ac:dyDescent="0.25">
      <c r="A38" s="88" t="str">
        <f t="shared" si="4"/>
        <v>ID--.6.</v>
      </c>
      <c r="B38" s="89"/>
      <c r="C38" s="89"/>
      <c r="D38" s="89">
        <v>6</v>
      </c>
      <c r="E38" s="89"/>
      <c r="F38" s="126"/>
      <c r="G38" s="97"/>
      <c r="H38" s="128"/>
      <c r="I38" s="97"/>
      <c r="J38" s="100"/>
      <c r="K38" s="89"/>
      <c r="L38" s="89"/>
      <c r="M38" s="100"/>
      <c r="N38" s="89"/>
      <c r="O38" s="95"/>
      <c r="P38" s="95"/>
      <c r="Q38" s="96"/>
      <c r="R38" s="89"/>
      <c r="S38" s="89"/>
      <c r="T38" s="89"/>
      <c r="U38" s="89"/>
      <c r="V38" s="89"/>
      <c r="W38" s="89"/>
      <c r="X38" s="89"/>
      <c r="Y38" s="89"/>
      <c r="Z38" s="97"/>
      <c r="AA38" s="97"/>
      <c r="AB38" s="97"/>
      <c r="AC38" s="103"/>
      <c r="AD38" s="103"/>
      <c r="AE38" s="103"/>
      <c r="AF38" s="103"/>
      <c r="AG38" s="129" t="s">
        <v>42</v>
      </c>
      <c r="AH38" s="130">
        <v>0</v>
      </c>
    </row>
    <row r="39" spans="1:60" s="72" customFormat="1" ht="30.75" customHeight="1" thickBot="1" x14ac:dyDescent="0.35">
      <c r="J39" s="131"/>
      <c r="L39" s="132"/>
      <c r="M39" s="133"/>
      <c r="O39" s="134"/>
      <c r="P39" s="134"/>
      <c r="Q39" s="131"/>
      <c r="AG39" s="135" t="s">
        <v>86</v>
      </c>
      <c r="AH39" s="136">
        <f>+AH5</f>
        <v>6195000</v>
      </c>
    </row>
    <row r="40" spans="1:60" s="72" customFormat="1" x14ac:dyDescent="0.25">
      <c r="J40" s="131"/>
      <c r="L40" s="132"/>
      <c r="M40" s="133"/>
      <c r="O40" s="134"/>
      <c r="P40" s="134"/>
      <c r="Q40" s="131"/>
      <c r="AG40" s="132"/>
    </row>
    <row r="41" spans="1:60" s="72" customFormat="1" ht="33.75" customHeight="1" thickBot="1" x14ac:dyDescent="0.3">
      <c r="J41" s="137"/>
      <c r="K41" s="137"/>
      <c r="L41" s="137"/>
      <c r="M41" s="137"/>
      <c r="O41" s="134"/>
      <c r="P41" s="134"/>
      <c r="Q41" s="131"/>
      <c r="AG41" s="132"/>
    </row>
    <row r="42" spans="1:60" s="72" customFormat="1" ht="19.5" customHeight="1" x14ac:dyDescent="0.3">
      <c r="F42" s="138"/>
      <c r="G42" s="138"/>
      <c r="H42" s="138"/>
      <c r="I42" s="138"/>
      <c r="J42" s="139" t="s">
        <v>87</v>
      </c>
      <c r="K42" s="139"/>
      <c r="L42" s="139"/>
      <c r="M42" s="139"/>
      <c r="O42" s="140"/>
      <c r="P42" s="140"/>
      <c r="Q42" s="131"/>
    </row>
    <row r="43" spans="1:60" s="72" customFormat="1" ht="18.75" x14ac:dyDescent="0.3">
      <c r="J43" s="141" t="s">
        <v>88</v>
      </c>
      <c r="K43" s="141"/>
      <c r="L43" s="141"/>
      <c r="M43" s="141"/>
      <c r="O43" s="140"/>
      <c r="P43" s="140"/>
      <c r="Q43" s="131"/>
    </row>
    <row r="44" spans="1:60" ht="18" x14ac:dyDescent="0.25">
      <c r="B44" s="142"/>
      <c r="C44" s="142"/>
      <c r="D44" s="142"/>
      <c r="E44" s="142"/>
      <c r="F44" s="143"/>
      <c r="G44" s="143"/>
      <c r="H44" s="143"/>
      <c r="I44" s="143"/>
      <c r="J44" s="144"/>
      <c r="K44" s="145"/>
      <c r="L44" s="145"/>
      <c r="M44" s="146"/>
      <c r="Q44" s="149"/>
      <c r="R44" s="150"/>
      <c r="S44" s="150"/>
      <c r="T44" s="151"/>
      <c r="U44" s="150"/>
      <c r="V44" s="150"/>
      <c r="W44" s="150"/>
      <c r="X44" s="150"/>
      <c r="Y44" s="150"/>
      <c r="Z44" s="150"/>
      <c r="AA44" s="150"/>
      <c r="AB44" s="150"/>
      <c r="AC44" s="150"/>
      <c r="AD44" s="150"/>
      <c r="AE44" s="150"/>
      <c r="AF44" s="150"/>
      <c r="AG44" s="152"/>
      <c r="AH44" s="150"/>
    </row>
    <row r="45" spans="1:60" x14ac:dyDescent="0.25">
      <c r="B45" s="142"/>
      <c r="C45" s="142"/>
      <c r="D45" s="142"/>
      <c r="E45" s="142"/>
      <c r="F45" s="143"/>
      <c r="G45" s="143"/>
      <c r="H45" s="143"/>
      <c r="I45" s="143"/>
      <c r="J45" s="153"/>
      <c r="K45" s="142"/>
      <c r="N45" s="142"/>
      <c r="Q45" s="149"/>
      <c r="R45" s="150"/>
      <c r="S45" s="150"/>
      <c r="T45" s="151"/>
      <c r="U45" s="150"/>
      <c r="V45" s="150"/>
      <c r="W45" s="150"/>
      <c r="X45" s="150"/>
      <c r="Y45" s="150"/>
      <c r="Z45" s="150"/>
      <c r="AA45" s="150"/>
      <c r="AB45" s="150"/>
      <c r="AC45" s="150"/>
      <c r="AD45" s="150"/>
      <c r="AE45" s="150"/>
      <c r="AF45" s="150"/>
      <c r="AG45" s="152"/>
      <c r="AH45" s="150"/>
    </row>
    <row r="46" spans="1:60" x14ac:dyDescent="0.25">
      <c r="B46" s="142"/>
      <c r="C46" s="142"/>
      <c r="D46" s="142"/>
      <c r="E46" s="142"/>
      <c r="J46" s="153"/>
      <c r="K46" s="142"/>
      <c r="N46" s="142"/>
      <c r="Q46" s="149"/>
      <c r="R46" s="150"/>
      <c r="S46" s="150"/>
      <c r="T46" s="151"/>
      <c r="U46" s="150"/>
      <c r="V46" s="150"/>
      <c r="W46" s="150"/>
      <c r="X46" s="150"/>
      <c r="Y46" s="150"/>
      <c r="Z46" s="150"/>
      <c r="AA46" s="150"/>
      <c r="AB46" s="150"/>
      <c r="AC46" s="150"/>
      <c r="AD46" s="150"/>
      <c r="AE46" s="150"/>
      <c r="AF46" s="150"/>
      <c r="AG46" s="152"/>
      <c r="AH46" s="150"/>
    </row>
    <row r="47" spans="1:60" x14ac:dyDescent="0.25">
      <c r="B47" s="142"/>
      <c r="C47" s="142"/>
      <c r="D47" s="142"/>
      <c r="E47" s="142"/>
      <c r="J47" s="153"/>
      <c r="K47" s="142"/>
      <c r="N47" s="142"/>
      <c r="Q47" s="149"/>
      <c r="R47" s="150"/>
      <c r="S47" s="150"/>
      <c r="T47" s="151"/>
      <c r="U47" s="150"/>
      <c r="V47" s="150"/>
      <c r="W47" s="150"/>
      <c r="X47" s="150"/>
      <c r="Y47" s="150"/>
      <c r="Z47" s="150"/>
      <c r="AA47" s="150"/>
      <c r="AB47" s="150"/>
      <c r="AC47" s="150"/>
      <c r="AD47" s="150"/>
      <c r="AE47" s="150"/>
      <c r="AF47" s="150"/>
      <c r="AG47" s="152"/>
      <c r="AH47" s="150"/>
    </row>
    <row r="48" spans="1:60" x14ac:dyDescent="0.25">
      <c r="B48" s="142"/>
      <c r="C48" s="142"/>
      <c r="D48" s="142"/>
      <c r="E48" s="142"/>
      <c r="J48" s="153"/>
      <c r="K48" s="142"/>
      <c r="N48" s="142"/>
      <c r="Q48" s="149"/>
      <c r="R48" s="150"/>
      <c r="S48" s="150"/>
      <c r="T48" s="151"/>
      <c r="U48" s="150"/>
      <c r="V48" s="150"/>
      <c r="W48" s="150"/>
      <c r="X48" s="150"/>
      <c r="Y48" s="150"/>
      <c r="Z48" s="150"/>
      <c r="AA48" s="150"/>
      <c r="AB48" s="150"/>
      <c r="AC48" s="150"/>
      <c r="AD48" s="150"/>
      <c r="AE48" s="150"/>
      <c r="AF48" s="150"/>
      <c r="AG48" s="152"/>
      <c r="AH48" s="150"/>
    </row>
    <row r="49" spans="2:34" x14ac:dyDescent="0.25">
      <c r="B49" s="142"/>
      <c r="C49" s="142"/>
      <c r="D49" s="142"/>
      <c r="E49" s="142"/>
      <c r="J49" s="153"/>
      <c r="K49" s="142"/>
      <c r="N49" s="142"/>
      <c r="Q49" s="149"/>
      <c r="R49" s="150"/>
      <c r="S49" s="150"/>
      <c r="T49" s="151"/>
      <c r="U49" s="150"/>
      <c r="V49" s="150"/>
      <c r="W49" s="150"/>
      <c r="X49" s="150"/>
      <c r="Y49" s="150"/>
      <c r="Z49" s="150"/>
      <c r="AA49" s="150"/>
      <c r="AB49" s="150"/>
      <c r="AC49" s="150"/>
      <c r="AD49" s="150"/>
      <c r="AE49" s="150"/>
      <c r="AF49" s="150"/>
      <c r="AG49" s="152"/>
      <c r="AH49" s="150"/>
    </row>
    <row r="50" spans="2:34" x14ac:dyDescent="0.25">
      <c r="B50" s="142"/>
      <c r="C50" s="142"/>
      <c r="D50" s="142"/>
      <c r="E50" s="142"/>
      <c r="J50" s="153"/>
      <c r="K50" s="142"/>
      <c r="N50" s="142"/>
      <c r="Q50" s="149"/>
      <c r="R50" s="150"/>
      <c r="S50" s="150"/>
      <c r="T50" s="151"/>
      <c r="U50" s="150"/>
      <c r="V50" s="150"/>
      <c r="W50" s="150"/>
      <c r="X50" s="150"/>
      <c r="Y50" s="150"/>
      <c r="Z50" s="150"/>
      <c r="AA50" s="150"/>
      <c r="AB50" s="150"/>
      <c r="AC50" s="150"/>
      <c r="AD50" s="150"/>
      <c r="AE50" s="150"/>
      <c r="AF50" s="150"/>
      <c r="AG50" s="152"/>
      <c r="AH50" s="150"/>
    </row>
    <row r="51" spans="2:34" x14ac:dyDescent="0.25">
      <c r="B51" s="142"/>
      <c r="C51" s="142"/>
      <c r="D51" s="142"/>
      <c r="E51" s="142"/>
      <c r="J51" s="153"/>
      <c r="K51" s="142"/>
      <c r="N51" s="142"/>
      <c r="Q51" s="149"/>
      <c r="R51" s="150"/>
      <c r="S51" s="150"/>
      <c r="T51" s="151"/>
      <c r="U51" s="150"/>
      <c r="V51" s="150"/>
      <c r="W51" s="150"/>
      <c r="X51" s="150"/>
      <c r="Y51" s="150"/>
      <c r="Z51" s="150"/>
      <c r="AA51" s="150"/>
      <c r="AB51" s="150"/>
      <c r="AC51" s="150"/>
      <c r="AD51" s="150"/>
      <c r="AE51" s="150"/>
      <c r="AF51" s="150"/>
      <c r="AG51" s="152"/>
      <c r="AH51" s="150"/>
    </row>
    <row r="52" spans="2:34" x14ac:dyDescent="0.25">
      <c r="B52" s="142"/>
      <c r="C52" s="142"/>
      <c r="D52" s="142"/>
      <c r="E52" s="142"/>
      <c r="J52" s="153"/>
      <c r="K52" s="142"/>
      <c r="N52" s="142"/>
      <c r="Q52" s="149"/>
      <c r="R52" s="150"/>
      <c r="S52" s="150"/>
      <c r="T52" s="151"/>
      <c r="U52" s="150"/>
      <c r="V52" s="150"/>
      <c r="W52" s="150"/>
      <c r="X52" s="150"/>
      <c r="Y52" s="150"/>
      <c r="Z52" s="150"/>
      <c r="AA52" s="150"/>
      <c r="AB52" s="150"/>
      <c r="AC52" s="150"/>
      <c r="AD52" s="150"/>
      <c r="AE52" s="150"/>
      <c r="AF52" s="150"/>
      <c r="AG52" s="152"/>
      <c r="AH52" s="150"/>
    </row>
    <row r="53" spans="2:34" x14ac:dyDescent="0.25">
      <c r="B53" s="142"/>
      <c r="C53" s="142"/>
      <c r="D53" s="142"/>
      <c r="E53" s="142"/>
      <c r="J53" s="153"/>
      <c r="K53" s="142"/>
      <c r="N53" s="142"/>
      <c r="Q53" s="149"/>
      <c r="R53" s="150"/>
      <c r="S53" s="150"/>
      <c r="T53" s="151"/>
      <c r="U53" s="150"/>
      <c r="V53" s="150"/>
      <c r="W53" s="150"/>
      <c r="X53" s="150"/>
      <c r="Y53" s="150"/>
      <c r="Z53" s="150"/>
      <c r="AA53" s="150"/>
      <c r="AB53" s="150"/>
      <c r="AC53" s="150"/>
      <c r="AD53" s="150"/>
      <c r="AE53" s="150"/>
      <c r="AF53" s="150"/>
      <c r="AG53" s="152"/>
      <c r="AH53" s="150"/>
    </row>
    <row r="54" spans="2:34" x14ac:dyDescent="0.25">
      <c r="B54" s="142"/>
      <c r="C54" s="142"/>
      <c r="D54" s="142"/>
      <c r="E54" s="142"/>
      <c r="J54" s="153"/>
      <c r="K54" s="142"/>
      <c r="N54" s="142"/>
      <c r="Q54" s="149"/>
      <c r="R54" s="150"/>
      <c r="S54" s="150"/>
      <c r="T54" s="151"/>
      <c r="U54" s="150"/>
      <c r="V54" s="150"/>
      <c r="W54" s="150"/>
      <c r="X54" s="150"/>
      <c r="Y54" s="150"/>
      <c r="Z54" s="150"/>
      <c r="AA54" s="150"/>
      <c r="AB54" s="150"/>
      <c r="AC54" s="150"/>
      <c r="AD54" s="150"/>
      <c r="AE54" s="150"/>
      <c r="AF54" s="150"/>
      <c r="AG54" s="152"/>
      <c r="AH54" s="150"/>
    </row>
    <row r="55" spans="2:34" x14ac:dyDescent="0.25">
      <c r="B55" s="142"/>
      <c r="C55" s="142"/>
      <c r="D55" s="142"/>
      <c r="E55" s="142"/>
      <c r="J55" s="153"/>
      <c r="K55" s="142"/>
      <c r="N55" s="142"/>
      <c r="Q55" s="149"/>
      <c r="R55" s="150"/>
      <c r="S55" s="150"/>
      <c r="T55" s="151"/>
      <c r="U55" s="150"/>
      <c r="V55" s="150"/>
      <c r="W55" s="150"/>
      <c r="X55" s="150"/>
      <c r="Y55" s="150"/>
      <c r="Z55" s="150"/>
      <c r="AA55" s="150"/>
      <c r="AB55" s="150"/>
      <c r="AC55" s="150"/>
      <c r="AD55" s="150"/>
      <c r="AE55" s="150"/>
      <c r="AF55" s="150"/>
      <c r="AG55" s="152"/>
      <c r="AH55" s="150"/>
    </row>
    <row r="56" spans="2:34" x14ac:dyDescent="0.25">
      <c r="B56" s="142"/>
      <c r="C56" s="142"/>
      <c r="D56" s="142"/>
      <c r="E56" s="142"/>
      <c r="J56" s="153"/>
      <c r="K56" s="142"/>
      <c r="N56" s="142"/>
      <c r="Q56" s="149"/>
      <c r="R56" s="150"/>
      <c r="S56" s="150"/>
      <c r="T56" s="151"/>
      <c r="U56" s="150"/>
      <c r="V56" s="150"/>
      <c r="W56" s="150"/>
      <c r="X56" s="150"/>
      <c r="Y56" s="150"/>
      <c r="Z56" s="150"/>
      <c r="AA56" s="150"/>
      <c r="AB56" s="150"/>
      <c r="AC56" s="150"/>
      <c r="AD56" s="150"/>
      <c r="AE56" s="150"/>
      <c r="AF56" s="150"/>
      <c r="AG56" s="152"/>
      <c r="AH56" s="150"/>
    </row>
  </sheetData>
  <mergeCells count="29">
    <mergeCell ref="F45:I45"/>
    <mergeCell ref="H21:I21"/>
    <mergeCell ref="J41:M41"/>
    <mergeCell ref="F42:I42"/>
    <mergeCell ref="J42:M42"/>
    <mergeCell ref="J43:M43"/>
    <mergeCell ref="F44:I44"/>
    <mergeCell ref="W3:X3"/>
    <mergeCell ref="Y3:Z3"/>
    <mergeCell ref="AA3:AB3"/>
    <mergeCell ref="AG3:AG4"/>
    <mergeCell ref="AH3:AH4"/>
    <mergeCell ref="H15:I15"/>
    <mergeCell ref="AC1:AF3"/>
    <mergeCell ref="Q2:R2"/>
    <mergeCell ref="AG2:AH2"/>
    <mergeCell ref="F3:N3"/>
    <mergeCell ref="O3:P3"/>
    <mergeCell ref="Q3:Q4"/>
    <mergeCell ref="R3:R4"/>
    <mergeCell ref="S3:S4"/>
    <mergeCell ref="T3:T4"/>
    <mergeCell ref="U3:V3"/>
    <mergeCell ref="J1:P1"/>
    <mergeCell ref="S1:T1"/>
    <mergeCell ref="U1:V1"/>
    <mergeCell ref="W1:X1"/>
    <mergeCell ref="Y1:Z1"/>
    <mergeCell ref="AA1:AB1"/>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Decamps\AppData\Local\Temp\Temp1_OneDrive_2022-12-19.zip\Versión Final POA 2022\[POA 2022 DEPARTAMENTO JURIDICO.xlsx]Libro de Códigos'!#REF!</xm:f>
          </x14:formula1>
          <xm:sqref>N5:N38</xm:sqref>
        </x14:dataValidation>
        <x14:dataValidation type="list" allowBlank="1" showInputMessage="1" showErrorMessage="1">
          <x14:formula1>
            <xm:f>'C:\Users\Aileen Decamps\AppData\Local\Temp\Temp1_OneDrive_2022-12-19.zip\Versión Final POA 2022\[POA 2022 DEPARTAMENTO JURIDICO.xlsx]Libro de Códigos'!#REF!</xm:f>
          </x14:formula1>
          <xm:sqref>O5:P38</xm:sqref>
        </x14:dataValidation>
        <x14:dataValidation type="list" allowBlank="1" showInputMessage="1" showErrorMessage="1">
          <x14:formula1>
            <xm:f>'https://minpre-my.sharepoint.com/Users/Aileen Decamps/Downloads/[Copy of POA MINPRE 2019 (Autosaved).xlsx]Libro de Códigos'!#REF!</xm:f>
          </x14:formula1>
          <xm:sqref>B24:B38</xm:sqref>
        </x14:dataValidation>
        <x14:dataValidation type="list" allowBlank="1" showInputMessage="1" showErrorMessage="1">
          <x14:formula1>
            <xm:f>'https://minpre-my.sharepoint.com/Users/Aileen Decamps/Downloads/[Copy of POA MINPRE 2019 (Autosaved).xlsx]Clasificador de Avances'!#REF!</xm:f>
          </x14:formula1>
          <xm:sqref>S26:S29 S31:S32 S23 S35:S38 S13 S15 S7:S11 S17:S21 AG5:AG38</xm:sqref>
        </x14:dataValidation>
        <x14:dataValidation type="list" allowBlank="1" showInputMessage="1" showErrorMessage="1">
          <x14:formula1>
            <xm:f>'C:\Users\Aileen Decamps\AppData\Local\Temp\Temp1_OneDrive_2022-12-19.zip\Versión Final POA 2022\[POA 2022 DEPARTAMENTO JURIDICO.xlsx]Libro de Códigos'!#REF!</xm:f>
          </x14:formula1>
          <xm:sqref>S5:S6 S14 S22 S24:S25 S30 S33:S34 S12 S16</xm:sqref>
        </x14:dataValidation>
        <x14:dataValidation type="list" allowBlank="1" showInputMessage="1" showErrorMessage="1">
          <x14:formula1>
            <xm:f>'C:\Users\Aileen Decamps\AppData\Local\Temp\Temp1_OneDrive_2022-12-19.zip\Versión Final POA 2022\[POA 2022 DEPARTAMENTO JURIDICO.xlsx]Libro de Códigos'!#REF!</xm:f>
          </x14:formula1>
          <xm:sqref>K13 K31:K32 K26:K29 K23 K35:K38 K15 K20:K21 K7:K11 M8:M11 B5:B23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1"/>
  <sheetViews>
    <sheetView topLeftCell="F1" workbookViewId="0">
      <selection sqref="A1:XFD1048576"/>
    </sheetView>
  </sheetViews>
  <sheetFormatPr defaultColWidth="11.42578125" defaultRowHeight="58.5" customHeight="1" x14ac:dyDescent="0.25"/>
  <cols>
    <col min="1" max="1" width="13.42578125" style="1144" hidden="1" customWidth="1"/>
    <col min="2" max="2" width="13.42578125" style="1145" hidden="1" customWidth="1"/>
    <col min="3" max="5" width="13.42578125" style="1147" hidden="1" customWidth="1"/>
    <col min="6" max="8" width="5.42578125" style="1144" customWidth="1"/>
    <col min="9" max="9" width="77" style="1144" customWidth="1"/>
    <col min="10" max="10" width="43.140625" style="1153" customWidth="1"/>
    <col min="11" max="11" width="22.140625" style="1145" customWidth="1"/>
    <col min="12" max="12" width="31" style="1145" customWidth="1"/>
    <col min="13" max="13" width="22.42578125" style="1153" customWidth="1"/>
    <col min="14" max="14" width="13.140625" style="1145" hidden="1" customWidth="1"/>
    <col min="15" max="16" width="17.42578125" style="1153" customWidth="1"/>
    <col min="17" max="17" width="45.5703125" style="1155" bestFit="1" customWidth="1"/>
    <col min="18" max="18" width="9.85546875" style="1148" customWidth="1"/>
    <col min="19" max="19" width="17.5703125" style="1148" hidden="1" customWidth="1"/>
    <col min="20" max="20" width="16" style="1152" hidden="1" customWidth="1"/>
    <col min="21" max="27" width="8.7109375" style="1149" hidden="1" customWidth="1"/>
    <col min="28" max="28" width="8.7109375" style="1145" hidden="1" customWidth="1"/>
    <col min="29" max="29" width="39.140625" style="1145" hidden="1" customWidth="1"/>
    <col min="30" max="30" width="46.140625" style="1145" hidden="1" customWidth="1"/>
    <col min="31" max="32" width="39.140625" style="1145" hidden="1" customWidth="1"/>
    <col min="33" max="33" width="29.42578125" style="1147" bestFit="1" customWidth="1"/>
    <col min="34" max="34" width="22.140625" style="1150" bestFit="1" customWidth="1"/>
    <col min="35" max="35" width="33" style="1143" customWidth="1"/>
    <col min="36" max="36" width="11.42578125" style="1143"/>
    <col min="37" max="37" width="18.42578125" style="1143" bestFit="1" customWidth="1"/>
    <col min="38" max="60" width="11.42578125" style="1143"/>
    <col min="61" max="16384" width="11.42578125" style="1144"/>
  </cols>
  <sheetData>
    <row r="1" spans="1:60" s="1160" customFormat="1" ht="58.5" customHeight="1" x14ac:dyDescent="0.25">
      <c r="A1" s="1157"/>
      <c r="B1" s="1157"/>
      <c r="C1" s="1157"/>
      <c r="D1" s="1157"/>
      <c r="E1" s="1157"/>
      <c r="F1" s="1158"/>
      <c r="G1" s="1158"/>
      <c r="H1" s="1158"/>
      <c r="I1" s="1159"/>
      <c r="J1" s="884" t="s">
        <v>0</v>
      </c>
      <c r="K1" s="884"/>
      <c r="L1" s="884"/>
      <c r="M1" s="884"/>
      <c r="N1" s="884"/>
      <c r="O1" s="884"/>
      <c r="P1" s="884"/>
      <c r="Q1" s="1176"/>
      <c r="R1" s="1177"/>
      <c r="S1" s="1074"/>
      <c r="T1" s="1076"/>
      <c r="U1" s="1074"/>
      <c r="V1" s="1076"/>
      <c r="W1" s="1074"/>
      <c r="X1" s="1076"/>
      <c r="Y1" s="1074"/>
      <c r="Z1" s="1076"/>
      <c r="AA1" s="1074"/>
      <c r="AB1" s="1076"/>
      <c r="AC1" s="1082" t="s">
        <v>1</v>
      </c>
      <c r="AD1" s="1083"/>
      <c r="AE1" s="1083"/>
      <c r="AF1" s="1084"/>
      <c r="AG1" s="1177"/>
      <c r="AH1" s="1177"/>
    </row>
    <row r="2" spans="1:60" s="1160" customFormat="1" ht="58.5" customHeight="1" x14ac:dyDescent="0.2">
      <c r="A2" s="1157"/>
      <c r="B2" s="1157"/>
      <c r="C2" s="1157"/>
      <c r="D2" s="1157"/>
      <c r="E2" s="1157"/>
      <c r="F2" s="1158"/>
      <c r="G2" s="1158"/>
      <c r="H2" s="1158"/>
      <c r="I2" s="1159"/>
      <c r="J2" s="1161" t="s">
        <v>2</v>
      </c>
      <c r="K2" s="1105" t="s">
        <v>654</v>
      </c>
      <c r="L2" s="1105"/>
      <c r="M2" s="1105"/>
      <c r="N2" s="1105"/>
      <c r="O2" s="1105"/>
      <c r="P2" s="1106"/>
      <c r="Q2" s="1107" t="s">
        <v>4</v>
      </c>
      <c r="R2" s="1108"/>
      <c r="S2" s="1178"/>
      <c r="T2" s="1179"/>
      <c r="U2" s="1180"/>
      <c r="V2" s="1181"/>
      <c r="W2" s="1180"/>
      <c r="X2" s="1181"/>
      <c r="Y2" s="1180"/>
      <c r="Z2" s="1181"/>
      <c r="AA2" s="1180"/>
      <c r="AB2" s="1181"/>
      <c r="AC2" s="1085"/>
      <c r="AD2" s="1086"/>
      <c r="AE2" s="1086"/>
      <c r="AF2" s="1087"/>
      <c r="AG2" s="1091" t="s">
        <v>5</v>
      </c>
      <c r="AH2" s="1092"/>
    </row>
    <row r="3" spans="1:60" s="1188" customFormat="1" ht="58.5" customHeight="1" x14ac:dyDescent="0.3">
      <c r="A3" s="1187"/>
      <c r="B3" s="1187"/>
      <c r="C3" s="1187"/>
      <c r="D3" s="1187"/>
      <c r="E3" s="1187"/>
      <c r="F3" s="1093" t="s">
        <v>6</v>
      </c>
      <c r="G3" s="1094"/>
      <c r="H3" s="1094"/>
      <c r="I3" s="1094"/>
      <c r="J3" s="1095"/>
      <c r="K3" s="1095"/>
      <c r="L3" s="1095"/>
      <c r="M3" s="1095"/>
      <c r="N3" s="1096"/>
      <c r="O3" s="1097" t="s">
        <v>7</v>
      </c>
      <c r="P3" s="1092"/>
      <c r="Q3" s="1098" t="s">
        <v>8</v>
      </c>
      <c r="R3" s="1100" t="s">
        <v>9</v>
      </c>
      <c r="S3" s="1102" t="s">
        <v>10</v>
      </c>
      <c r="T3" s="1102" t="s">
        <v>11</v>
      </c>
      <c r="U3" s="1075" t="s">
        <v>12</v>
      </c>
      <c r="V3" s="1075"/>
      <c r="W3" s="1075" t="s">
        <v>13</v>
      </c>
      <c r="X3" s="1075"/>
      <c r="Y3" s="1075" t="s">
        <v>14</v>
      </c>
      <c r="Z3" s="1075"/>
      <c r="AA3" s="1080" t="s">
        <v>15</v>
      </c>
      <c r="AB3" s="1080"/>
      <c r="AC3" s="1088"/>
      <c r="AD3" s="1089"/>
      <c r="AE3" s="1089"/>
      <c r="AF3" s="1090"/>
      <c r="AG3" s="1081" t="s">
        <v>16</v>
      </c>
      <c r="AH3" s="1104" t="s">
        <v>17</v>
      </c>
    </row>
    <row r="4" spans="1:60" s="1183" customFormat="1" ht="58.5" customHeight="1" x14ac:dyDescent="0.3">
      <c r="A4" s="1189" t="s">
        <v>18</v>
      </c>
      <c r="B4" s="1189" t="s">
        <v>19</v>
      </c>
      <c r="C4" s="1189" t="s">
        <v>20</v>
      </c>
      <c r="D4" s="1189" t="s">
        <v>21</v>
      </c>
      <c r="E4" s="1189" t="s">
        <v>22</v>
      </c>
      <c r="F4" s="1190" t="s">
        <v>23</v>
      </c>
      <c r="G4" s="1190" t="s">
        <v>24</v>
      </c>
      <c r="H4" s="1190" t="s">
        <v>25</v>
      </c>
      <c r="I4" s="1191"/>
      <c r="J4" s="1192" t="s">
        <v>26</v>
      </c>
      <c r="K4" s="1192" t="s">
        <v>27</v>
      </c>
      <c r="L4" s="1193" t="s">
        <v>28</v>
      </c>
      <c r="M4" s="1192" t="s">
        <v>29</v>
      </c>
      <c r="N4" s="1193" t="s">
        <v>30</v>
      </c>
      <c r="O4" s="1194" t="s">
        <v>31</v>
      </c>
      <c r="P4" s="1195" t="s">
        <v>32</v>
      </c>
      <c r="Q4" s="1099"/>
      <c r="R4" s="1101"/>
      <c r="S4" s="1103"/>
      <c r="T4" s="1103"/>
      <c r="U4" s="1196" t="s">
        <v>9</v>
      </c>
      <c r="V4" s="1196" t="s">
        <v>33</v>
      </c>
      <c r="W4" s="1196" t="s">
        <v>9</v>
      </c>
      <c r="X4" s="1196" t="s">
        <v>33</v>
      </c>
      <c r="Y4" s="1196" t="s">
        <v>9</v>
      </c>
      <c r="Z4" s="1196" t="s">
        <v>33</v>
      </c>
      <c r="AA4" s="1196" t="s">
        <v>9</v>
      </c>
      <c r="AB4" s="1197" t="s">
        <v>33</v>
      </c>
      <c r="AC4" s="1198" t="s">
        <v>34</v>
      </c>
      <c r="AD4" s="1198" t="s">
        <v>35</v>
      </c>
      <c r="AE4" s="1198" t="s">
        <v>36</v>
      </c>
      <c r="AF4" s="1198" t="s">
        <v>37</v>
      </c>
      <c r="AG4" s="1081"/>
      <c r="AH4" s="1104"/>
      <c r="AI4" s="1199"/>
      <c r="AJ4" s="1199"/>
      <c r="AK4" s="1199"/>
      <c r="AL4" s="1199"/>
      <c r="AM4" s="1199"/>
      <c r="AN4" s="1199"/>
      <c r="AO4" s="1199"/>
      <c r="AP4" s="1199"/>
      <c r="AQ4" s="1199"/>
      <c r="AR4" s="1199"/>
      <c r="AS4" s="1199"/>
      <c r="AT4" s="1199"/>
      <c r="AU4" s="1199"/>
      <c r="AV4" s="1199"/>
      <c r="AW4" s="1199"/>
      <c r="AX4" s="1199"/>
      <c r="AY4" s="1199"/>
      <c r="AZ4" s="1199"/>
      <c r="BA4" s="1199"/>
      <c r="BB4" s="1199"/>
      <c r="BC4" s="1199"/>
      <c r="BD4" s="1199"/>
      <c r="BE4" s="1199"/>
      <c r="BF4" s="1199"/>
      <c r="BG4" s="1199"/>
      <c r="BH4" s="1199"/>
    </row>
    <row r="5" spans="1:60" s="1211" customFormat="1" ht="58.5" customHeight="1" x14ac:dyDescent="0.3">
      <c r="A5" s="1200"/>
      <c r="B5" s="1201" t="s">
        <v>62</v>
      </c>
      <c r="C5" s="1201">
        <v>1</v>
      </c>
      <c r="D5" s="1201"/>
      <c r="E5" s="1201"/>
      <c r="F5" s="1248" t="s">
        <v>655</v>
      </c>
      <c r="G5" s="1249"/>
      <c r="H5" s="1249"/>
      <c r="I5" s="1249"/>
      <c r="J5" s="1202"/>
      <c r="K5" s="1203"/>
      <c r="L5" s="1203"/>
      <c r="M5" s="1202"/>
      <c r="N5" s="1203"/>
      <c r="O5" s="1202" t="s">
        <v>40</v>
      </c>
      <c r="P5" s="1202" t="s">
        <v>40</v>
      </c>
      <c r="Q5" s="1204" t="s">
        <v>656</v>
      </c>
      <c r="R5" s="1205">
        <v>1</v>
      </c>
      <c r="S5" s="1206" t="s">
        <v>345</v>
      </c>
      <c r="T5" s="1207">
        <v>0.7</v>
      </c>
      <c r="U5" s="1207"/>
      <c r="V5" s="1208"/>
      <c r="W5" s="1207"/>
      <c r="X5" s="1208"/>
      <c r="Y5" s="1207"/>
      <c r="Z5" s="1208"/>
      <c r="AA5" s="1208"/>
      <c r="AB5" s="1209"/>
      <c r="AC5" s="1209"/>
      <c r="AD5" s="1209"/>
      <c r="AE5" s="1209"/>
      <c r="AF5" s="1209"/>
      <c r="AG5" s="1129" t="s">
        <v>42</v>
      </c>
      <c r="AH5" s="1210">
        <f>AH6</f>
        <v>900000</v>
      </c>
      <c r="AI5" s="1199"/>
      <c r="AJ5" s="1199"/>
      <c r="AK5" s="1199"/>
      <c r="AL5" s="1199"/>
      <c r="AM5" s="1199"/>
      <c r="AN5" s="1199"/>
      <c r="AO5" s="1199"/>
      <c r="AP5" s="1199"/>
      <c r="AQ5" s="1199"/>
      <c r="AR5" s="1199"/>
      <c r="AS5" s="1199"/>
      <c r="AT5" s="1199"/>
      <c r="AU5" s="1199"/>
      <c r="AV5" s="1199"/>
      <c r="AW5" s="1199"/>
      <c r="AX5" s="1199"/>
      <c r="AY5" s="1199"/>
      <c r="AZ5" s="1199"/>
      <c r="BA5" s="1199"/>
      <c r="BB5" s="1199"/>
      <c r="BC5" s="1199"/>
      <c r="BD5" s="1199"/>
      <c r="BE5" s="1199"/>
      <c r="BF5" s="1199"/>
      <c r="BG5" s="1199"/>
      <c r="BH5" s="1199"/>
    </row>
    <row r="6" spans="1:60" s="1226" customFormat="1" ht="58.5" customHeight="1" x14ac:dyDescent="0.3">
      <c r="A6" s="1212"/>
      <c r="B6" s="1213" t="s">
        <v>62</v>
      </c>
      <c r="C6" s="1213">
        <v>1</v>
      </c>
      <c r="D6" s="1213">
        <v>1</v>
      </c>
      <c r="E6" s="1213"/>
      <c r="F6" s="1214"/>
      <c r="G6" s="1251" t="s">
        <v>657</v>
      </c>
      <c r="H6" s="1214"/>
      <c r="I6" s="1214"/>
      <c r="J6" s="1215"/>
      <c r="K6" s="1216"/>
      <c r="L6" s="1216"/>
      <c r="M6" s="1215"/>
      <c r="N6" s="1216"/>
      <c r="O6" s="1215" t="s">
        <v>40</v>
      </c>
      <c r="P6" s="1215" t="s">
        <v>40</v>
      </c>
      <c r="Q6" s="1217" t="s">
        <v>658</v>
      </c>
      <c r="R6" s="1218">
        <v>1</v>
      </c>
      <c r="S6" s="1219"/>
      <c r="T6" s="1219"/>
      <c r="U6" s="1220">
        <v>0.25</v>
      </c>
      <c r="V6" s="1220"/>
      <c r="W6" s="1220">
        <v>0.25</v>
      </c>
      <c r="X6" s="1221"/>
      <c r="Y6" s="1220">
        <v>0.25</v>
      </c>
      <c r="Z6" s="1222"/>
      <c r="AA6" s="1220">
        <v>0.25</v>
      </c>
      <c r="AB6" s="1223"/>
      <c r="AC6" s="1223"/>
      <c r="AD6" s="1223"/>
      <c r="AE6" s="1223"/>
      <c r="AF6" s="1223"/>
      <c r="AG6" s="1216" t="s">
        <v>42</v>
      </c>
      <c r="AH6" s="1224">
        <f>SUM(AH7:AH16)</f>
        <v>900000</v>
      </c>
      <c r="AI6" s="1199"/>
      <c r="AJ6" s="1199"/>
      <c r="AK6" s="1225"/>
      <c r="AL6" s="1199"/>
      <c r="AM6" s="1199"/>
      <c r="AN6" s="1199"/>
      <c r="AO6" s="1199"/>
      <c r="AP6" s="1199"/>
      <c r="AQ6" s="1199"/>
      <c r="AR6" s="1199"/>
      <c r="AS6" s="1199"/>
      <c r="AT6" s="1199"/>
      <c r="AU6" s="1199"/>
      <c r="AV6" s="1199"/>
      <c r="AW6" s="1199"/>
      <c r="AX6" s="1199"/>
      <c r="AY6" s="1199"/>
      <c r="AZ6" s="1199"/>
      <c r="BA6" s="1199"/>
      <c r="BB6" s="1199"/>
      <c r="BC6" s="1199"/>
      <c r="BD6" s="1199"/>
      <c r="BE6" s="1199"/>
      <c r="BF6" s="1199"/>
      <c r="BG6" s="1199"/>
      <c r="BH6" s="1199"/>
    </row>
    <row r="7" spans="1:60" s="1240" customFormat="1" ht="58.5" customHeight="1" x14ac:dyDescent="0.3">
      <c r="A7" s="1227" t="str">
        <f t="shared" ref="A7:A16" si="0">+ CONCATENATE("ID", "-", B7, "-",C7, ".", D7, ".", E7)</f>
        <v>ID-DDE-1.1.1</v>
      </c>
      <c r="B7" s="1228" t="s">
        <v>215</v>
      </c>
      <c r="C7" s="1228">
        <v>1</v>
      </c>
      <c r="D7" s="1228">
        <v>1</v>
      </c>
      <c r="E7" s="1228">
        <v>1</v>
      </c>
      <c r="F7" s="1229"/>
      <c r="G7" s="1230"/>
      <c r="H7" s="1230" t="s">
        <v>416</v>
      </c>
      <c r="J7" s="1231" t="s">
        <v>310</v>
      </c>
      <c r="K7" s="1228" t="s">
        <v>215</v>
      </c>
      <c r="L7" s="1228" t="s">
        <v>659</v>
      </c>
      <c r="M7" s="1231" t="s">
        <v>47</v>
      </c>
      <c r="N7" s="1228" t="s">
        <v>208</v>
      </c>
      <c r="O7" s="1231" t="s">
        <v>12</v>
      </c>
      <c r="P7" s="1231" t="s">
        <v>15</v>
      </c>
      <c r="Q7" s="1232"/>
      <c r="R7" s="1233"/>
      <c r="S7" s="1233"/>
      <c r="T7" s="1234"/>
      <c r="U7" s="1233"/>
      <c r="V7" s="1233"/>
      <c r="W7" s="1233"/>
      <c r="X7" s="1233"/>
      <c r="Y7" s="1233"/>
      <c r="Z7" s="1235"/>
      <c r="AA7" s="1235"/>
      <c r="AB7" s="1236"/>
      <c r="AC7" s="1237" t="s">
        <v>51</v>
      </c>
      <c r="AD7" s="1237" t="s">
        <v>51</v>
      </c>
      <c r="AE7" s="1237" t="s">
        <v>51</v>
      </c>
      <c r="AF7" s="1237" t="s">
        <v>51</v>
      </c>
      <c r="AG7" s="1228" t="s">
        <v>42</v>
      </c>
      <c r="AH7" s="1238">
        <v>900000</v>
      </c>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row>
    <row r="8" spans="1:60" s="1240" customFormat="1" ht="58.5" customHeight="1" x14ac:dyDescent="0.3">
      <c r="A8" s="1227" t="str">
        <f t="shared" si="0"/>
        <v>ID-DDE-1.1.2</v>
      </c>
      <c r="B8" s="1228" t="s">
        <v>215</v>
      </c>
      <c r="C8" s="1228">
        <v>1</v>
      </c>
      <c r="D8" s="1228">
        <v>1</v>
      </c>
      <c r="E8" s="1228">
        <v>2</v>
      </c>
      <c r="F8" s="1229"/>
      <c r="G8" s="1230"/>
      <c r="H8" s="1229" t="s">
        <v>98</v>
      </c>
      <c r="I8" s="1230"/>
      <c r="J8" s="1231" t="s">
        <v>350</v>
      </c>
      <c r="K8" s="1228" t="s">
        <v>215</v>
      </c>
      <c r="L8" s="1228" t="s">
        <v>659</v>
      </c>
      <c r="M8" s="1231" t="s">
        <v>49</v>
      </c>
      <c r="N8" s="1228" t="s">
        <v>208</v>
      </c>
      <c r="O8" s="1231" t="s">
        <v>12</v>
      </c>
      <c r="P8" s="1231" t="s">
        <v>15</v>
      </c>
      <c r="Q8" s="1232"/>
      <c r="R8" s="1233"/>
      <c r="S8" s="1233"/>
      <c r="T8" s="1234"/>
      <c r="U8" s="1233"/>
      <c r="V8" s="1233"/>
      <c r="W8" s="1233"/>
      <c r="X8" s="1233"/>
      <c r="Y8" s="1233"/>
      <c r="Z8" s="1235"/>
      <c r="AA8" s="1235"/>
      <c r="AB8" s="1236"/>
      <c r="AC8" s="1237"/>
      <c r="AD8" s="1237" t="s">
        <v>352</v>
      </c>
      <c r="AE8" s="1237" t="s">
        <v>353</v>
      </c>
      <c r="AF8" s="1237" t="s">
        <v>353</v>
      </c>
      <c r="AG8" s="1228" t="s">
        <v>42</v>
      </c>
      <c r="AH8" s="1238">
        <v>0</v>
      </c>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row>
    <row r="9" spans="1:60" s="1240" customFormat="1" ht="58.5" customHeight="1" x14ac:dyDescent="0.3">
      <c r="A9" s="1227" t="str">
        <f t="shared" si="0"/>
        <v>ID-DDE-1.1.3</v>
      </c>
      <c r="B9" s="1228" t="s">
        <v>215</v>
      </c>
      <c r="C9" s="1228">
        <v>1</v>
      </c>
      <c r="D9" s="1228">
        <v>1</v>
      </c>
      <c r="E9" s="1228">
        <v>3</v>
      </c>
      <c r="F9" s="1229"/>
      <c r="G9" s="1230"/>
      <c r="H9" s="1229" t="s">
        <v>101</v>
      </c>
      <c r="I9" s="1230"/>
      <c r="J9" s="1231" t="s">
        <v>212</v>
      </c>
      <c r="K9" s="1228" t="s">
        <v>215</v>
      </c>
      <c r="L9" s="1228" t="s">
        <v>659</v>
      </c>
      <c r="M9" s="1231" t="s">
        <v>47</v>
      </c>
      <c r="N9" s="1228" t="s">
        <v>208</v>
      </c>
      <c r="O9" s="1231" t="s">
        <v>12</v>
      </c>
      <c r="P9" s="1231" t="s">
        <v>15</v>
      </c>
      <c r="Q9" s="1232"/>
      <c r="R9" s="1233"/>
      <c r="S9" s="1233"/>
      <c r="T9" s="1234"/>
      <c r="U9" s="1233"/>
      <c r="V9" s="1233"/>
      <c r="W9" s="1233"/>
      <c r="X9" s="1233"/>
      <c r="Y9" s="1233"/>
      <c r="Z9" s="1235"/>
      <c r="AA9" s="1235"/>
      <c r="AB9" s="1236"/>
      <c r="AC9" s="1237"/>
      <c r="AD9" s="1236"/>
      <c r="AE9" s="1236"/>
      <c r="AF9" s="1236"/>
      <c r="AG9" s="1228" t="s">
        <v>42</v>
      </c>
      <c r="AH9" s="1238">
        <v>0</v>
      </c>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row>
    <row r="10" spans="1:60" s="1240" customFormat="1" ht="58.5" customHeight="1" x14ac:dyDescent="0.3">
      <c r="A10" s="1227" t="str">
        <f t="shared" si="0"/>
        <v>ID-DDE-1.1.4</v>
      </c>
      <c r="B10" s="1228" t="s">
        <v>215</v>
      </c>
      <c r="C10" s="1228">
        <v>1</v>
      </c>
      <c r="D10" s="1228">
        <v>1</v>
      </c>
      <c r="E10" s="1228">
        <v>4</v>
      </c>
      <c r="F10" s="1229"/>
      <c r="G10" s="1230"/>
      <c r="H10" s="1229" t="s">
        <v>660</v>
      </c>
      <c r="I10" s="1230"/>
      <c r="J10" s="1231" t="s">
        <v>661</v>
      </c>
      <c r="K10" s="1228" t="s">
        <v>69</v>
      </c>
      <c r="L10" s="1231" t="s">
        <v>662</v>
      </c>
      <c r="M10" s="1231" t="s">
        <v>69</v>
      </c>
      <c r="N10" s="1228" t="s">
        <v>208</v>
      </c>
      <c r="O10" s="1231" t="s">
        <v>12</v>
      </c>
      <c r="P10" s="1231" t="s">
        <v>15</v>
      </c>
      <c r="Q10" s="1232"/>
      <c r="R10" s="1233"/>
      <c r="S10" s="1233"/>
      <c r="T10" s="1234"/>
      <c r="U10" s="1233"/>
      <c r="V10" s="1233"/>
      <c r="W10" s="1233"/>
      <c r="X10" s="1233"/>
      <c r="Y10" s="1233"/>
      <c r="Z10" s="1235"/>
      <c r="AA10" s="1235"/>
      <c r="AB10" s="1236"/>
      <c r="AC10" s="1241"/>
      <c r="AD10" s="1236"/>
      <c r="AE10" s="1236"/>
      <c r="AF10" s="1236"/>
      <c r="AG10" s="1228" t="s">
        <v>42</v>
      </c>
      <c r="AH10" s="1238">
        <v>0</v>
      </c>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row>
    <row r="11" spans="1:60" s="1240" customFormat="1" ht="58.5" customHeight="1" x14ac:dyDescent="0.3">
      <c r="A11" s="1227" t="str">
        <f t="shared" si="0"/>
        <v>ID-DDE-1.1.5</v>
      </c>
      <c r="B11" s="1228" t="s">
        <v>215</v>
      </c>
      <c r="C11" s="1228">
        <v>1</v>
      </c>
      <c r="D11" s="1228">
        <v>1</v>
      </c>
      <c r="E11" s="1228">
        <v>5</v>
      </c>
      <c r="F11" s="1229"/>
      <c r="G11" s="1230"/>
      <c r="H11" s="1229" t="s">
        <v>663</v>
      </c>
      <c r="I11" s="1230"/>
      <c r="J11" s="1231" t="s">
        <v>664</v>
      </c>
      <c r="K11" s="1228" t="s">
        <v>215</v>
      </c>
      <c r="L11" s="1231" t="s">
        <v>659</v>
      </c>
      <c r="M11" s="1231" t="s">
        <v>69</v>
      </c>
      <c r="N11" s="1228" t="s">
        <v>208</v>
      </c>
      <c r="O11" s="1231" t="s">
        <v>40</v>
      </c>
      <c r="P11" s="1231" t="s">
        <v>40</v>
      </c>
      <c r="Q11" s="1232"/>
      <c r="R11" s="1233"/>
      <c r="S11" s="1233"/>
      <c r="T11" s="1234"/>
      <c r="U11" s="1233"/>
      <c r="V11" s="1233"/>
      <c r="W11" s="1233"/>
      <c r="X11" s="1233"/>
      <c r="Y11" s="1233"/>
      <c r="Z11" s="1235"/>
      <c r="AA11" s="1235"/>
      <c r="AB11" s="1236"/>
      <c r="AC11" s="1241"/>
      <c r="AD11" s="1236"/>
      <c r="AE11" s="1236"/>
      <c r="AF11" s="1236"/>
      <c r="AG11" s="1228" t="s">
        <v>42</v>
      </c>
      <c r="AH11" s="1238">
        <v>0</v>
      </c>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row>
    <row r="12" spans="1:60" s="1240" customFormat="1" ht="58.5" customHeight="1" x14ac:dyDescent="0.3">
      <c r="A12" s="1227" t="str">
        <f t="shared" si="0"/>
        <v>ID-DDE-1.1.6</v>
      </c>
      <c r="B12" s="1228" t="s">
        <v>215</v>
      </c>
      <c r="C12" s="1228">
        <v>1</v>
      </c>
      <c r="D12" s="1228">
        <v>1</v>
      </c>
      <c r="E12" s="1228">
        <v>6</v>
      </c>
      <c r="F12" s="1229"/>
      <c r="G12" s="1230"/>
      <c r="H12" s="1229" t="s">
        <v>665</v>
      </c>
      <c r="I12" s="1230"/>
      <c r="J12" s="1231" t="s">
        <v>666</v>
      </c>
      <c r="K12" s="1228" t="s">
        <v>215</v>
      </c>
      <c r="L12" s="1231" t="s">
        <v>659</v>
      </c>
      <c r="M12" s="1231" t="s">
        <v>69</v>
      </c>
      <c r="N12" s="1228" t="s">
        <v>208</v>
      </c>
      <c r="O12" s="1231" t="s">
        <v>40</v>
      </c>
      <c r="P12" s="1231" t="s">
        <v>40</v>
      </c>
      <c r="Q12" s="1232"/>
      <c r="R12" s="1233"/>
      <c r="S12" s="1233"/>
      <c r="T12" s="1234"/>
      <c r="U12" s="1233"/>
      <c r="V12" s="1233"/>
      <c r="W12" s="1233"/>
      <c r="X12" s="1233"/>
      <c r="Y12" s="1233"/>
      <c r="Z12" s="1235"/>
      <c r="AA12" s="1235"/>
      <c r="AB12" s="1236"/>
      <c r="AC12" s="1241"/>
      <c r="AD12" s="1236"/>
      <c r="AE12" s="1236"/>
      <c r="AF12" s="1236"/>
      <c r="AG12" s="1228" t="s">
        <v>42</v>
      </c>
      <c r="AH12" s="1238">
        <v>0</v>
      </c>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row>
    <row r="13" spans="1:60" s="1188" customFormat="1" ht="58.5" customHeight="1" x14ac:dyDescent="0.3">
      <c r="A13" s="1227" t="str">
        <f t="shared" si="0"/>
        <v>ID-DDE-1.1.7</v>
      </c>
      <c r="B13" s="1228" t="s">
        <v>215</v>
      </c>
      <c r="C13" s="1228">
        <v>1</v>
      </c>
      <c r="D13" s="1228">
        <v>1</v>
      </c>
      <c r="E13" s="1228">
        <v>7</v>
      </c>
      <c r="F13" s="1130"/>
      <c r="G13" s="1131"/>
      <c r="H13" s="1077" t="s">
        <v>667</v>
      </c>
      <c r="I13" s="1078"/>
      <c r="J13" s="1231" t="s">
        <v>668</v>
      </c>
      <c r="K13" s="1228" t="s">
        <v>215</v>
      </c>
      <c r="L13" s="1231" t="s">
        <v>659</v>
      </c>
      <c r="M13" s="1231" t="s">
        <v>69</v>
      </c>
      <c r="N13" s="1228" t="s">
        <v>208</v>
      </c>
      <c r="O13" s="1231" t="s">
        <v>40</v>
      </c>
      <c r="P13" s="1231" t="s">
        <v>40</v>
      </c>
      <c r="Q13" s="1132"/>
      <c r="R13" s="1133"/>
      <c r="S13" s="1134"/>
      <c r="T13" s="1134"/>
      <c r="U13" s="1135"/>
      <c r="V13" s="1136"/>
      <c r="W13" s="1135"/>
      <c r="X13" s="1136"/>
      <c r="Y13" s="1135"/>
      <c r="Z13" s="1137"/>
      <c r="AA13" s="1135"/>
      <c r="AB13" s="1138"/>
      <c r="AC13" s="1138"/>
      <c r="AD13" s="1138"/>
      <c r="AE13" s="1138"/>
      <c r="AF13" s="1138"/>
      <c r="AG13" s="1228" t="s">
        <v>42</v>
      </c>
      <c r="AH13" s="1238">
        <v>0</v>
      </c>
    </row>
    <row r="14" spans="1:60" s="1240" customFormat="1" ht="58.5" customHeight="1" x14ac:dyDescent="0.3">
      <c r="A14" s="1227" t="str">
        <f t="shared" si="0"/>
        <v>ID-DDE-1.1.8</v>
      </c>
      <c r="B14" s="1228" t="s">
        <v>215</v>
      </c>
      <c r="C14" s="1228">
        <v>1</v>
      </c>
      <c r="D14" s="1228">
        <v>1</v>
      </c>
      <c r="E14" s="1228">
        <v>8</v>
      </c>
      <c r="F14" s="1229"/>
      <c r="G14" s="1230"/>
      <c r="H14" s="1229" t="s">
        <v>669</v>
      </c>
      <c r="I14" s="1230"/>
      <c r="J14" s="1231" t="s">
        <v>670</v>
      </c>
      <c r="K14" s="1228" t="s">
        <v>215</v>
      </c>
      <c r="L14" s="1231" t="s">
        <v>659</v>
      </c>
      <c r="M14" s="1231" t="s">
        <v>69</v>
      </c>
      <c r="N14" s="1228" t="s">
        <v>208</v>
      </c>
      <c r="O14" s="1231" t="s">
        <v>12</v>
      </c>
      <c r="P14" s="1231" t="s">
        <v>15</v>
      </c>
      <c r="Q14" s="1232"/>
      <c r="R14" s="1233"/>
      <c r="S14" s="1233"/>
      <c r="T14" s="1234"/>
      <c r="U14" s="1233"/>
      <c r="V14" s="1233"/>
      <c r="W14" s="1233"/>
      <c r="X14" s="1233"/>
      <c r="Y14" s="1233"/>
      <c r="Z14" s="1235"/>
      <c r="AA14" s="1235"/>
      <c r="AB14" s="1236"/>
      <c r="AC14" s="1237"/>
      <c r="AD14" s="1237"/>
      <c r="AE14" s="1237"/>
      <c r="AF14" s="1237"/>
      <c r="AG14" s="1228" t="s">
        <v>42</v>
      </c>
      <c r="AH14" s="1238">
        <v>0</v>
      </c>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row>
    <row r="15" spans="1:60" s="1240" customFormat="1" ht="58.5" customHeight="1" x14ac:dyDescent="0.3">
      <c r="A15" s="1227" t="str">
        <f t="shared" si="0"/>
        <v>ID-DDE-1.1.9</v>
      </c>
      <c r="B15" s="1228" t="s">
        <v>215</v>
      </c>
      <c r="C15" s="1228">
        <v>1</v>
      </c>
      <c r="D15" s="1228">
        <v>1</v>
      </c>
      <c r="E15" s="1228">
        <v>9</v>
      </c>
      <c r="F15" s="1229"/>
      <c r="G15" s="1230"/>
      <c r="H15" s="1229" t="s">
        <v>671</v>
      </c>
      <c r="I15" s="1230"/>
      <c r="J15" s="1231" t="s">
        <v>670</v>
      </c>
      <c r="K15" s="1228" t="s">
        <v>215</v>
      </c>
      <c r="L15" s="1231" t="s">
        <v>659</v>
      </c>
      <c r="M15" s="1231" t="s">
        <v>69</v>
      </c>
      <c r="N15" s="1228" t="s">
        <v>208</v>
      </c>
      <c r="O15" s="1231" t="s">
        <v>12</v>
      </c>
      <c r="P15" s="1231" t="s">
        <v>15</v>
      </c>
      <c r="Q15" s="1232"/>
      <c r="R15" s="1233"/>
      <c r="S15" s="1233"/>
      <c r="T15" s="1234"/>
      <c r="U15" s="1233"/>
      <c r="V15" s="1233"/>
      <c r="W15" s="1233"/>
      <c r="X15" s="1233"/>
      <c r="Y15" s="1233"/>
      <c r="Z15" s="1235"/>
      <c r="AA15" s="1235"/>
      <c r="AB15" s="1236"/>
      <c r="AC15" s="1237"/>
      <c r="AD15" s="1237"/>
      <c r="AE15" s="1237"/>
      <c r="AF15" s="1237"/>
      <c r="AG15" s="1228" t="s">
        <v>42</v>
      </c>
      <c r="AH15" s="1238">
        <v>0</v>
      </c>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row>
    <row r="16" spans="1:60" s="1240" customFormat="1" ht="58.5" customHeight="1" x14ac:dyDescent="0.3">
      <c r="A16" s="1227" t="str">
        <f t="shared" si="0"/>
        <v>ID-DDE-1.1.10</v>
      </c>
      <c r="B16" s="1228" t="s">
        <v>215</v>
      </c>
      <c r="C16" s="1228">
        <v>1</v>
      </c>
      <c r="D16" s="1228">
        <v>1</v>
      </c>
      <c r="E16" s="1228">
        <v>10</v>
      </c>
      <c r="F16" s="1229"/>
      <c r="G16" s="1230"/>
      <c r="H16" s="1229" t="s">
        <v>672</v>
      </c>
      <c r="I16" s="1230"/>
      <c r="J16" s="1231" t="s">
        <v>673</v>
      </c>
      <c r="K16" s="1228" t="s">
        <v>215</v>
      </c>
      <c r="L16" s="1231" t="s">
        <v>659</v>
      </c>
      <c r="M16" s="1231" t="s">
        <v>62</v>
      </c>
      <c r="N16" s="1228" t="s">
        <v>208</v>
      </c>
      <c r="O16" s="1231" t="s">
        <v>12</v>
      </c>
      <c r="P16" s="1231" t="s">
        <v>15</v>
      </c>
      <c r="Q16" s="1232"/>
      <c r="R16" s="1233"/>
      <c r="S16" s="1233"/>
      <c r="T16" s="1234"/>
      <c r="U16" s="1233"/>
      <c r="V16" s="1233"/>
      <c r="W16" s="1233"/>
      <c r="X16" s="1233"/>
      <c r="Y16" s="1233"/>
      <c r="Z16" s="1235"/>
      <c r="AA16" s="1235"/>
      <c r="AB16" s="1236"/>
      <c r="AC16" s="1236"/>
      <c r="AD16" s="1236"/>
      <c r="AE16" s="1236"/>
      <c r="AF16" s="1236"/>
      <c r="AG16" s="1228" t="s">
        <v>42</v>
      </c>
      <c r="AH16" s="1238">
        <v>0</v>
      </c>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row>
    <row r="17" spans="1:60" s="1211" customFormat="1" ht="58.5" customHeight="1" x14ac:dyDescent="0.3">
      <c r="A17" s="1200"/>
      <c r="B17" s="1201" t="s">
        <v>62</v>
      </c>
      <c r="C17" s="1201">
        <v>2</v>
      </c>
      <c r="D17" s="1201"/>
      <c r="E17" s="1201"/>
      <c r="F17" s="1248" t="s">
        <v>674</v>
      </c>
      <c r="G17" s="1249"/>
      <c r="H17" s="1249"/>
      <c r="I17" s="1249"/>
      <c r="J17" s="1202"/>
      <c r="K17" s="1203"/>
      <c r="L17" s="1203"/>
      <c r="M17" s="1202"/>
      <c r="N17" s="1203"/>
      <c r="O17" s="1202" t="s">
        <v>12</v>
      </c>
      <c r="P17" s="1202" t="s">
        <v>15</v>
      </c>
      <c r="Q17" s="1204" t="s">
        <v>192</v>
      </c>
      <c r="R17" s="1205">
        <v>1</v>
      </c>
      <c r="S17" s="1206" t="s">
        <v>345</v>
      </c>
      <c r="T17" s="1207">
        <v>0.3</v>
      </c>
      <c r="U17" s="1207"/>
      <c r="V17" s="1208"/>
      <c r="W17" s="1207"/>
      <c r="X17" s="1208"/>
      <c r="Y17" s="1207"/>
      <c r="Z17" s="1208"/>
      <c r="AA17" s="1208"/>
      <c r="AB17" s="1209"/>
      <c r="AC17" s="1209"/>
      <c r="AD17" s="1209"/>
      <c r="AE17" s="1209"/>
      <c r="AF17" s="1209"/>
      <c r="AG17" s="1129" t="s">
        <v>42</v>
      </c>
      <c r="AH17" s="1210">
        <f>AH18</f>
        <v>0</v>
      </c>
      <c r="AI17" s="1199"/>
      <c r="AJ17" s="1199"/>
      <c r="AK17" s="1199"/>
      <c r="AL17" s="1199"/>
      <c r="AM17" s="1199"/>
      <c r="AN17" s="1199"/>
      <c r="AO17" s="1199"/>
      <c r="AP17" s="1199"/>
      <c r="AQ17" s="1199"/>
      <c r="AR17" s="1199"/>
      <c r="AS17" s="1199"/>
      <c r="AT17" s="1199"/>
      <c r="AU17" s="1199"/>
      <c r="AV17" s="1199"/>
      <c r="AW17" s="1199"/>
      <c r="AX17" s="1199"/>
      <c r="AY17" s="1199"/>
      <c r="AZ17" s="1199"/>
      <c r="BA17" s="1199"/>
      <c r="BB17" s="1199"/>
      <c r="BC17" s="1199"/>
      <c r="BD17" s="1199"/>
      <c r="BE17" s="1199"/>
      <c r="BF17" s="1199"/>
      <c r="BG17" s="1199"/>
      <c r="BH17" s="1199"/>
    </row>
    <row r="18" spans="1:60" s="1226" customFormat="1" ht="58.5" customHeight="1" x14ac:dyDescent="0.3">
      <c r="A18" s="1212"/>
      <c r="B18" s="1213" t="s">
        <v>62</v>
      </c>
      <c r="C18" s="1213">
        <v>2</v>
      </c>
      <c r="D18" s="1213">
        <v>1</v>
      </c>
      <c r="E18" s="1213"/>
      <c r="F18" s="1214"/>
      <c r="G18" s="1127" t="s">
        <v>675</v>
      </c>
      <c r="H18" s="1214"/>
      <c r="I18" s="1214"/>
      <c r="J18" s="1215"/>
      <c r="K18" s="1216"/>
      <c r="L18" s="1216"/>
      <c r="M18" s="1215"/>
      <c r="N18" s="1216"/>
      <c r="O18" s="1215" t="s">
        <v>12</v>
      </c>
      <c r="P18" s="1215" t="s">
        <v>15</v>
      </c>
      <c r="Q18" s="1217" t="s">
        <v>44</v>
      </c>
      <c r="R18" s="1218">
        <v>1</v>
      </c>
      <c r="S18" s="1219"/>
      <c r="T18" s="1219"/>
      <c r="U18" s="1220">
        <v>0.25</v>
      </c>
      <c r="V18" s="1220"/>
      <c r="W18" s="1220">
        <v>0.25</v>
      </c>
      <c r="X18" s="1221"/>
      <c r="Y18" s="1220">
        <v>0.25</v>
      </c>
      <c r="Z18" s="1222"/>
      <c r="AA18" s="1220">
        <v>0.25</v>
      </c>
      <c r="AB18" s="1223"/>
      <c r="AC18" s="1223"/>
      <c r="AD18" s="1223"/>
      <c r="AE18" s="1223"/>
      <c r="AF18" s="1223"/>
      <c r="AG18" s="1216" t="s">
        <v>42</v>
      </c>
      <c r="AH18" s="1224">
        <f>SUM(AH19:AH21)</f>
        <v>0</v>
      </c>
      <c r="AI18" s="1199"/>
      <c r="AJ18" s="1199"/>
      <c r="AK18" s="1225"/>
      <c r="AL18" s="1199"/>
      <c r="AM18" s="1199"/>
      <c r="AN18" s="1199"/>
      <c r="AO18" s="1199"/>
      <c r="AP18" s="1199"/>
      <c r="AQ18" s="1199"/>
      <c r="AR18" s="1199"/>
      <c r="AS18" s="1199"/>
      <c r="AT18" s="1199"/>
      <c r="AU18" s="1199"/>
      <c r="AV18" s="1199"/>
      <c r="AW18" s="1199"/>
      <c r="AX18" s="1199"/>
      <c r="AY18" s="1199"/>
      <c r="AZ18" s="1199"/>
      <c r="BA18" s="1199"/>
      <c r="BB18" s="1199"/>
      <c r="BC18" s="1199"/>
      <c r="BD18" s="1199"/>
      <c r="BE18" s="1199"/>
      <c r="BF18" s="1199"/>
      <c r="BG18" s="1199"/>
      <c r="BH18" s="1199"/>
    </row>
    <row r="19" spans="1:60" s="1240" customFormat="1" ht="58.5" customHeight="1" x14ac:dyDescent="0.3">
      <c r="A19" s="1227" t="str">
        <f t="shared" ref="A19:A21" si="1">+ CONCATENATE("ID", "-", B19, "-",C19, ".", D19, ".", E19)</f>
        <v>ID-DDE-2.1.1</v>
      </c>
      <c r="B19" s="1228" t="s">
        <v>215</v>
      </c>
      <c r="C19" s="1228">
        <v>2</v>
      </c>
      <c r="D19" s="1228">
        <v>1</v>
      </c>
      <c r="E19" s="1228">
        <v>1</v>
      </c>
      <c r="F19" s="1229"/>
      <c r="G19" s="1230"/>
      <c r="H19" s="1229" t="s">
        <v>676</v>
      </c>
      <c r="I19" s="1228"/>
      <c r="J19" s="1139" t="s">
        <v>677</v>
      </c>
      <c r="K19" s="1228" t="s">
        <v>215</v>
      </c>
      <c r="L19" s="1228" t="s">
        <v>659</v>
      </c>
      <c r="M19" s="1231" t="s">
        <v>47</v>
      </c>
      <c r="N19" s="1228" t="s">
        <v>50</v>
      </c>
      <c r="O19" s="1231" t="s">
        <v>12</v>
      </c>
      <c r="P19" s="1231" t="s">
        <v>15</v>
      </c>
      <c r="Q19" s="1232"/>
      <c r="R19" s="1233"/>
      <c r="S19" s="1233"/>
      <c r="T19" s="1234"/>
      <c r="U19" s="1233"/>
      <c r="V19" s="1233"/>
      <c r="W19" s="1233"/>
      <c r="X19" s="1233"/>
      <c r="Y19" s="1233"/>
      <c r="Z19" s="1140"/>
      <c r="AA19" s="1140"/>
      <c r="AB19" s="1141"/>
      <c r="AC19" s="1142" t="s">
        <v>51</v>
      </c>
      <c r="AD19" s="1142" t="s">
        <v>51</v>
      </c>
      <c r="AE19" s="1142" t="s">
        <v>51</v>
      </c>
      <c r="AF19" s="1142" t="s">
        <v>51</v>
      </c>
      <c r="AG19" s="1228" t="s">
        <v>42</v>
      </c>
      <c r="AH19" s="1238">
        <v>0</v>
      </c>
      <c r="AI19" s="1239"/>
      <c r="AJ19" s="1239"/>
      <c r="AK19" s="1239"/>
      <c r="AL19" s="1239"/>
      <c r="AM19" s="1239"/>
      <c r="AN19" s="1239"/>
      <c r="AO19" s="1239"/>
      <c r="AP19" s="1239"/>
      <c r="AQ19" s="1239"/>
      <c r="AR19" s="1239"/>
      <c r="AS19" s="1239"/>
      <c r="AT19" s="1239"/>
      <c r="AU19" s="1239"/>
      <c r="AV19" s="1239"/>
      <c r="AW19" s="1239"/>
      <c r="AX19" s="1239"/>
      <c r="AY19" s="1239"/>
      <c r="AZ19" s="1239"/>
      <c r="BA19" s="1239"/>
      <c r="BB19" s="1239"/>
      <c r="BC19" s="1239"/>
      <c r="BD19" s="1239"/>
      <c r="BE19" s="1239"/>
      <c r="BF19" s="1239"/>
      <c r="BG19" s="1239"/>
      <c r="BH19" s="1239"/>
    </row>
    <row r="20" spans="1:60" s="1240" customFormat="1" ht="58.5" customHeight="1" x14ac:dyDescent="0.3">
      <c r="A20" s="1227" t="str">
        <f t="shared" si="1"/>
        <v>ID-DDE-2.1.2</v>
      </c>
      <c r="B20" s="1228" t="s">
        <v>215</v>
      </c>
      <c r="C20" s="1228">
        <v>2</v>
      </c>
      <c r="D20" s="1228">
        <v>1</v>
      </c>
      <c r="E20" s="1228">
        <v>2</v>
      </c>
      <c r="F20" s="1229"/>
      <c r="G20" s="1230"/>
      <c r="H20" s="1229" t="s">
        <v>678</v>
      </c>
      <c r="I20" s="1228"/>
      <c r="J20" s="1231" t="s">
        <v>337</v>
      </c>
      <c r="K20" s="1228" t="s">
        <v>215</v>
      </c>
      <c r="L20" s="1228" t="s">
        <v>659</v>
      </c>
      <c r="M20" s="1231" t="s">
        <v>49</v>
      </c>
      <c r="N20" s="1228" t="s">
        <v>50</v>
      </c>
      <c r="O20" s="1231" t="s">
        <v>12</v>
      </c>
      <c r="P20" s="1231" t="s">
        <v>15</v>
      </c>
      <c r="Q20" s="1232"/>
      <c r="R20" s="1233"/>
      <c r="S20" s="1233"/>
      <c r="T20" s="1234"/>
      <c r="U20" s="1233"/>
      <c r="V20" s="1233"/>
      <c r="W20" s="1233"/>
      <c r="X20" s="1233"/>
      <c r="Y20" s="1233"/>
      <c r="Z20" s="1140"/>
      <c r="AA20" s="1140"/>
      <c r="AB20" s="1141"/>
      <c r="AC20" s="1142"/>
      <c r="AD20" s="1142" t="s">
        <v>352</v>
      </c>
      <c r="AE20" s="1142" t="s">
        <v>353</v>
      </c>
      <c r="AF20" s="1142" t="s">
        <v>353</v>
      </c>
      <c r="AG20" s="1228" t="s">
        <v>42</v>
      </c>
      <c r="AH20" s="1238">
        <v>0</v>
      </c>
      <c r="AI20" s="1239"/>
      <c r="AJ20" s="1239"/>
      <c r="AK20" s="1239"/>
      <c r="AL20" s="1239"/>
      <c r="AM20" s="1239"/>
      <c r="AN20" s="1239"/>
      <c r="AO20" s="1239"/>
      <c r="AP20" s="1239"/>
      <c r="AQ20" s="1239"/>
      <c r="AR20" s="1239"/>
      <c r="AS20" s="1239"/>
      <c r="AT20" s="1239"/>
      <c r="AU20" s="1239"/>
      <c r="AV20" s="1239"/>
      <c r="AW20" s="1239"/>
      <c r="AX20" s="1239"/>
      <c r="AY20" s="1239"/>
      <c r="AZ20" s="1239"/>
      <c r="BA20" s="1239"/>
      <c r="BB20" s="1239"/>
      <c r="BC20" s="1239"/>
      <c r="BD20" s="1239"/>
      <c r="BE20" s="1239"/>
      <c r="BF20" s="1239"/>
      <c r="BG20" s="1239"/>
      <c r="BH20" s="1239"/>
    </row>
    <row r="21" spans="1:60" s="1240" customFormat="1" ht="58.5" customHeight="1" thickBot="1" x14ac:dyDescent="0.35">
      <c r="A21" s="1227" t="str">
        <f t="shared" si="1"/>
        <v>ID-DDE-2.1.3</v>
      </c>
      <c r="B21" s="1228" t="s">
        <v>215</v>
      </c>
      <c r="C21" s="1228">
        <v>2</v>
      </c>
      <c r="D21" s="1228">
        <v>1</v>
      </c>
      <c r="E21" s="1228">
        <v>3</v>
      </c>
      <c r="F21" s="1229"/>
      <c r="G21" s="1230"/>
      <c r="H21" s="1229" t="s">
        <v>679</v>
      </c>
      <c r="I21" s="1228"/>
      <c r="J21" s="1231" t="s">
        <v>339</v>
      </c>
      <c r="K21" s="1228" t="s">
        <v>215</v>
      </c>
      <c r="L21" s="1228" t="s">
        <v>659</v>
      </c>
      <c r="M21" s="1231" t="s">
        <v>47</v>
      </c>
      <c r="N21" s="1228" t="s">
        <v>50</v>
      </c>
      <c r="O21" s="1231" t="s">
        <v>12</v>
      </c>
      <c r="P21" s="1231" t="s">
        <v>15</v>
      </c>
      <c r="Q21" s="1232"/>
      <c r="R21" s="1233"/>
      <c r="S21" s="1233"/>
      <c r="T21" s="1234"/>
      <c r="U21" s="1233"/>
      <c r="V21" s="1233"/>
      <c r="W21" s="1233"/>
      <c r="X21" s="1233"/>
      <c r="Y21" s="1233"/>
      <c r="Z21" s="1140"/>
      <c r="AA21" s="1140"/>
      <c r="AB21" s="1141"/>
      <c r="AC21" s="1142"/>
      <c r="AD21" s="1141"/>
      <c r="AE21" s="1141"/>
      <c r="AF21" s="1141"/>
      <c r="AG21" s="1228" t="s">
        <v>42</v>
      </c>
      <c r="AH21" s="1238">
        <v>0</v>
      </c>
      <c r="AI21" s="1239"/>
      <c r="AJ21" s="1239"/>
      <c r="AK21" s="1239"/>
      <c r="AL21" s="1239"/>
      <c r="AM21" s="1239"/>
      <c r="AN21" s="1239"/>
      <c r="AO21" s="1239"/>
      <c r="AP21" s="1239"/>
      <c r="AQ21" s="1239"/>
      <c r="AR21" s="1239"/>
      <c r="AS21" s="1239"/>
      <c r="AT21" s="1239"/>
      <c r="AU21" s="1239"/>
      <c r="AV21" s="1239"/>
      <c r="AW21" s="1239"/>
      <c r="AX21" s="1239"/>
      <c r="AY21" s="1239"/>
      <c r="AZ21" s="1239"/>
      <c r="BA21" s="1239"/>
      <c r="BB21" s="1239"/>
      <c r="BC21" s="1239"/>
      <c r="BD21" s="1239"/>
      <c r="BE21" s="1239"/>
      <c r="BF21" s="1239"/>
      <c r="BG21" s="1239"/>
      <c r="BH21" s="1239"/>
    </row>
    <row r="22" spans="1:60" s="1164" customFormat="1" ht="58.5" customHeight="1" thickBot="1" x14ac:dyDescent="0.35">
      <c r="A22" s="1115"/>
      <c r="B22" s="1116"/>
      <c r="C22" s="1116"/>
      <c r="D22" s="1116"/>
      <c r="E22" s="1116"/>
      <c r="F22" s="1117"/>
      <c r="G22" s="1118"/>
      <c r="H22" s="1117"/>
      <c r="I22" s="1118"/>
      <c r="J22" s="1119"/>
      <c r="K22" s="1120"/>
      <c r="L22" s="1119"/>
      <c r="M22" s="1119"/>
      <c r="N22" s="1120"/>
      <c r="O22" s="1119"/>
      <c r="P22" s="1119"/>
      <c r="Q22" s="1121"/>
      <c r="R22" s="1122"/>
      <c r="S22" s="1122"/>
      <c r="T22" s="1123"/>
      <c r="U22" s="1122"/>
      <c r="V22" s="1122"/>
      <c r="W22" s="1122"/>
      <c r="X22" s="1122"/>
      <c r="Y22" s="1122"/>
      <c r="Z22" s="1124"/>
      <c r="AA22" s="1124"/>
      <c r="AB22" s="1125"/>
      <c r="AC22" s="1125"/>
      <c r="AD22" s="1125"/>
      <c r="AE22" s="1125"/>
      <c r="AF22" s="1125"/>
      <c r="AG22" s="1128" t="s">
        <v>86</v>
      </c>
      <c r="AH22" s="1182">
        <f>+AH5+AH17</f>
        <v>900000</v>
      </c>
      <c r="AI22" s="1163"/>
      <c r="AJ22" s="1163"/>
      <c r="AK22" s="1163"/>
      <c r="AL22" s="1163"/>
      <c r="AM22" s="1163"/>
      <c r="AN22" s="1163"/>
      <c r="AO22" s="1163"/>
      <c r="AP22" s="1163"/>
      <c r="AQ22" s="1163"/>
      <c r="AR22" s="1163"/>
      <c r="AS22" s="1163"/>
      <c r="AT22" s="1163"/>
      <c r="AU22" s="1163"/>
      <c r="AV22" s="1163"/>
      <c r="AW22" s="1163"/>
      <c r="AX22" s="1163"/>
      <c r="AY22" s="1163"/>
      <c r="AZ22" s="1163"/>
      <c r="BA22" s="1163"/>
      <c r="BB22" s="1163"/>
      <c r="BC22" s="1163"/>
      <c r="BD22" s="1163"/>
      <c r="BE22" s="1163"/>
      <c r="BF22" s="1163"/>
      <c r="BG22" s="1163"/>
      <c r="BH22" s="1163"/>
    </row>
    <row r="23" spans="1:60" s="1164" customFormat="1" ht="58.5" customHeight="1" x14ac:dyDescent="0.25">
      <c r="A23" s="1115"/>
      <c r="B23" s="1116"/>
      <c r="C23" s="1116"/>
      <c r="D23" s="1116"/>
      <c r="E23" s="1116"/>
      <c r="F23" s="1117"/>
      <c r="G23" s="1118"/>
      <c r="H23" s="1117"/>
      <c r="I23" s="1118"/>
      <c r="J23" s="1119"/>
      <c r="K23" s="1120"/>
      <c r="L23" s="1119"/>
      <c r="M23" s="1119"/>
      <c r="N23" s="1120"/>
      <c r="O23" s="1119"/>
      <c r="P23" s="1119"/>
      <c r="Q23" s="1121"/>
      <c r="R23" s="1122"/>
      <c r="S23" s="1122"/>
      <c r="T23" s="1123"/>
      <c r="U23" s="1122"/>
      <c r="V23" s="1122"/>
      <c r="W23" s="1122"/>
      <c r="X23" s="1122"/>
      <c r="Y23" s="1122"/>
      <c r="Z23" s="1124"/>
      <c r="AA23" s="1124"/>
      <c r="AB23" s="1125"/>
      <c r="AC23" s="1125"/>
      <c r="AD23" s="1125"/>
      <c r="AE23" s="1125"/>
      <c r="AF23" s="1125"/>
      <c r="AG23" s="1120"/>
      <c r="AH23" s="1126"/>
      <c r="AI23" s="1163"/>
      <c r="AJ23" s="1163"/>
      <c r="AK23" s="1163"/>
      <c r="AL23" s="1163"/>
      <c r="AM23" s="1163"/>
      <c r="AN23" s="1163"/>
      <c r="AO23" s="1163"/>
      <c r="AP23" s="1163"/>
      <c r="AQ23" s="1163"/>
      <c r="AR23" s="1163"/>
      <c r="AS23" s="1163"/>
      <c r="AT23" s="1163"/>
      <c r="AU23" s="1163"/>
      <c r="AV23" s="1163"/>
      <c r="AW23" s="1163"/>
      <c r="AX23" s="1163"/>
      <c r="AY23" s="1163"/>
      <c r="AZ23" s="1163"/>
      <c r="BA23" s="1163"/>
      <c r="BB23" s="1163"/>
      <c r="BC23" s="1163"/>
      <c r="BD23" s="1163"/>
      <c r="BE23" s="1163"/>
      <c r="BF23" s="1163"/>
      <c r="BG23" s="1163"/>
      <c r="BH23" s="1163"/>
    </row>
    <row r="24" spans="1:60" s="1162" customFormat="1" ht="58.5" customHeight="1" x14ac:dyDescent="0.25">
      <c r="F24" s="1165"/>
      <c r="G24" s="1165"/>
      <c r="H24" s="1165"/>
      <c r="I24" s="1165"/>
      <c r="J24" s="1166"/>
      <c r="K24" s="1165"/>
      <c r="L24" s="1167"/>
      <c r="M24" s="1168"/>
      <c r="N24" s="1165"/>
      <c r="O24" s="1168"/>
      <c r="P24" s="1168"/>
      <c r="Q24" s="1166"/>
      <c r="R24" s="1169"/>
      <c r="S24" s="1169"/>
      <c r="T24" s="1170"/>
      <c r="U24" s="1169"/>
      <c r="V24" s="1169"/>
      <c r="W24" s="1169"/>
      <c r="X24" s="1169"/>
      <c r="Y24" s="1169"/>
      <c r="Z24" s="1169"/>
      <c r="AA24" s="1169"/>
      <c r="AB24" s="1165"/>
      <c r="AC24" s="1165"/>
      <c r="AD24" s="1165"/>
      <c r="AE24" s="1165"/>
      <c r="AF24" s="1165"/>
      <c r="AG24" s="1167"/>
      <c r="AH24" s="1165"/>
    </row>
    <row r="25" spans="1:60" s="1162" customFormat="1" ht="58.5" customHeight="1" x14ac:dyDescent="0.25">
      <c r="F25" s="1165"/>
      <c r="G25" s="1165"/>
      <c r="H25" s="1165"/>
      <c r="I25" s="1165"/>
      <c r="J25" s="1166"/>
      <c r="K25" s="1165"/>
      <c r="L25" s="1167"/>
      <c r="M25" s="1168"/>
      <c r="N25" s="1165"/>
      <c r="O25" s="1168"/>
      <c r="P25" s="1168"/>
      <c r="Q25" s="1166"/>
      <c r="R25" s="1169"/>
      <c r="S25" s="1169"/>
      <c r="T25" s="1170"/>
      <c r="U25" s="1169"/>
      <c r="V25" s="1169"/>
      <c r="W25" s="1169"/>
      <c r="X25" s="1169"/>
      <c r="Y25" s="1169"/>
      <c r="Z25" s="1169"/>
      <c r="AA25" s="1169"/>
      <c r="AB25" s="1165"/>
      <c r="AC25" s="1165"/>
      <c r="AD25" s="1165"/>
      <c r="AE25" s="1165"/>
      <c r="AF25" s="1165"/>
      <c r="AG25" s="1167"/>
      <c r="AH25" s="1165"/>
    </row>
    <row r="26" spans="1:60" s="1162" customFormat="1" ht="58.5" customHeight="1" thickBot="1" x14ac:dyDescent="0.3">
      <c r="F26" s="1165"/>
      <c r="G26" s="1165"/>
      <c r="H26" s="1165"/>
      <c r="I26" s="1165"/>
      <c r="J26" s="982"/>
      <c r="K26" s="982"/>
      <c r="L26" s="982"/>
      <c r="M26" s="982"/>
      <c r="N26" s="1165"/>
      <c r="O26" s="1168"/>
      <c r="P26" s="1168"/>
      <c r="Q26" s="1166"/>
      <c r="R26" s="1169"/>
      <c r="S26" s="1169"/>
      <c r="T26" s="1170"/>
      <c r="U26" s="1169"/>
      <c r="V26" s="1169"/>
      <c r="W26" s="1169"/>
      <c r="X26" s="1169"/>
      <c r="Y26" s="1169"/>
      <c r="Z26" s="1169"/>
      <c r="AA26" s="1169"/>
      <c r="AB26" s="1165"/>
      <c r="AC26" s="1165"/>
      <c r="AD26" s="1165"/>
      <c r="AE26" s="1165"/>
      <c r="AF26" s="1165"/>
      <c r="AG26" s="1167"/>
      <c r="AH26" s="1165"/>
    </row>
    <row r="27" spans="1:60" s="1183" customFormat="1" ht="58.5" customHeight="1" x14ac:dyDescent="0.3">
      <c r="F27" s="1079"/>
      <c r="G27" s="1079"/>
      <c r="H27" s="1079"/>
      <c r="I27" s="1079"/>
      <c r="J27" s="1079" t="s">
        <v>680</v>
      </c>
      <c r="K27" s="1079"/>
      <c r="L27" s="1079"/>
      <c r="M27" s="1079"/>
      <c r="O27" s="1184"/>
      <c r="P27" s="1184"/>
      <c r="Q27" s="1185"/>
      <c r="T27" s="1186"/>
    </row>
    <row r="28" spans="1:60" s="1183" customFormat="1" ht="58.5" customHeight="1" x14ac:dyDescent="0.3">
      <c r="J28" s="1079" t="s">
        <v>681</v>
      </c>
      <c r="K28" s="1079"/>
      <c r="L28" s="1079"/>
      <c r="M28" s="1079"/>
      <c r="O28" s="1184"/>
      <c r="P28" s="1184"/>
      <c r="Q28" s="1185"/>
      <c r="T28" s="1186"/>
    </row>
    <row r="29" spans="1:60" s="1162" customFormat="1" ht="58.5" customHeight="1" x14ac:dyDescent="0.2">
      <c r="F29" s="987"/>
      <c r="G29" s="987"/>
      <c r="H29" s="987"/>
      <c r="I29" s="987"/>
      <c r="J29" s="1171"/>
      <c r="K29" s="1172"/>
      <c r="L29" s="1172"/>
      <c r="M29" s="1173"/>
      <c r="N29" s="1172"/>
      <c r="O29" s="1173"/>
      <c r="P29" s="1173"/>
      <c r="Q29" s="1171"/>
      <c r="R29" s="1174"/>
      <c r="S29" s="1174"/>
      <c r="T29" s="1175"/>
      <c r="U29" s="1174"/>
      <c r="V29" s="1174"/>
      <c r="W29" s="1174"/>
      <c r="X29" s="1174"/>
      <c r="Y29" s="1174"/>
      <c r="Z29" s="1174"/>
      <c r="AA29" s="1174"/>
      <c r="AG29" s="1172"/>
    </row>
    <row r="30" spans="1:60" s="1162" customFormat="1" ht="58.5" customHeight="1" x14ac:dyDescent="0.2">
      <c r="F30" s="987"/>
      <c r="G30" s="987"/>
      <c r="H30" s="987"/>
      <c r="I30" s="987"/>
      <c r="J30" s="1171"/>
      <c r="L30" s="1172"/>
      <c r="M30" s="1173"/>
      <c r="O30" s="1173"/>
      <c r="P30" s="1173"/>
      <c r="Q30" s="1171"/>
      <c r="R30" s="1174"/>
      <c r="S30" s="1174"/>
      <c r="T30" s="1175"/>
      <c r="U30" s="1174"/>
      <c r="V30" s="1174"/>
      <c r="W30" s="1174"/>
      <c r="X30" s="1174"/>
      <c r="Y30" s="1174"/>
      <c r="Z30" s="1174"/>
      <c r="AA30" s="1174"/>
      <c r="AG30" s="1172"/>
    </row>
    <row r="31" spans="1:60" s="1162" customFormat="1" ht="58.5" customHeight="1" x14ac:dyDescent="0.2">
      <c r="J31" s="1171"/>
      <c r="L31" s="1172"/>
      <c r="M31" s="1173"/>
      <c r="O31" s="1173"/>
      <c r="P31" s="1173"/>
      <c r="Q31" s="1171"/>
      <c r="R31" s="1174"/>
      <c r="S31" s="1174"/>
      <c r="T31" s="1175"/>
      <c r="U31" s="1174"/>
      <c r="V31" s="1174"/>
      <c r="W31" s="1174"/>
      <c r="X31" s="1174"/>
      <c r="Y31" s="1174"/>
      <c r="Z31" s="1174"/>
      <c r="AA31" s="1174"/>
      <c r="AG31" s="1172"/>
    </row>
    <row r="32" spans="1:60" s="1162" customFormat="1" ht="58.5" customHeight="1" x14ac:dyDescent="0.2">
      <c r="J32" s="1171"/>
      <c r="L32" s="1172"/>
      <c r="M32" s="1173"/>
      <c r="O32" s="1173"/>
      <c r="P32" s="1173"/>
      <c r="Q32" s="1171"/>
      <c r="R32" s="1174"/>
      <c r="S32" s="1174"/>
      <c r="T32" s="1175"/>
      <c r="U32" s="1174"/>
      <c r="V32" s="1174"/>
      <c r="W32" s="1174"/>
      <c r="X32" s="1174"/>
      <c r="Y32" s="1174"/>
      <c r="Z32" s="1174"/>
      <c r="AA32" s="1174"/>
      <c r="AG32" s="1172"/>
    </row>
    <row r="33" spans="2:60" ht="58.5" customHeight="1" x14ac:dyDescent="0.25">
      <c r="B33" s="1144"/>
      <c r="C33" s="1144"/>
      <c r="D33" s="1144"/>
      <c r="E33" s="1144"/>
      <c r="J33" s="1154"/>
      <c r="K33" s="1144"/>
      <c r="N33" s="1144"/>
      <c r="Q33" s="1154"/>
      <c r="R33" s="1146"/>
      <c r="S33" s="1146"/>
      <c r="T33" s="1151"/>
      <c r="U33" s="1146"/>
      <c r="V33" s="1146"/>
      <c r="W33" s="1146"/>
      <c r="X33" s="1146"/>
      <c r="Y33" s="1146"/>
      <c r="Z33" s="1146"/>
      <c r="AA33" s="1146"/>
      <c r="AB33" s="1144"/>
      <c r="AC33" s="1144"/>
      <c r="AD33" s="1144"/>
      <c r="AE33" s="1144"/>
      <c r="AF33" s="1144"/>
      <c r="AG33" s="1145"/>
      <c r="AH33" s="1144"/>
      <c r="AI33" s="1144"/>
      <c r="AJ33" s="1144"/>
      <c r="AK33" s="1144"/>
      <c r="AL33" s="1144"/>
      <c r="AM33" s="1144"/>
      <c r="AN33" s="1144"/>
      <c r="AO33" s="1144"/>
      <c r="AP33" s="1144"/>
      <c r="AQ33" s="1144"/>
      <c r="AR33" s="1144"/>
      <c r="AS33" s="1144"/>
      <c r="AT33" s="1144"/>
      <c r="AU33" s="1144"/>
      <c r="AV33" s="1144"/>
      <c r="AW33" s="1144"/>
      <c r="AX33" s="1144"/>
      <c r="AY33" s="1144"/>
      <c r="AZ33" s="1144"/>
      <c r="BA33" s="1144"/>
      <c r="BB33" s="1144"/>
      <c r="BC33" s="1144"/>
      <c r="BD33" s="1144"/>
      <c r="BE33" s="1144"/>
      <c r="BF33" s="1144"/>
      <c r="BG33" s="1144"/>
      <c r="BH33" s="1144"/>
    </row>
    <row r="34" spans="2:60" ht="58.5" customHeight="1" x14ac:dyDescent="0.25">
      <c r="B34" s="1144"/>
      <c r="C34" s="1144"/>
      <c r="D34" s="1144"/>
      <c r="E34" s="1144"/>
      <c r="J34" s="1154"/>
      <c r="K34" s="1144"/>
      <c r="N34" s="1144"/>
      <c r="Q34" s="1154"/>
      <c r="R34" s="1146"/>
      <c r="S34" s="1146"/>
      <c r="T34" s="1151"/>
      <c r="U34" s="1146"/>
      <c r="V34" s="1146"/>
      <c r="W34" s="1146"/>
      <c r="X34" s="1146"/>
      <c r="Y34" s="1146"/>
      <c r="Z34" s="1146"/>
      <c r="AA34" s="1146"/>
      <c r="AB34" s="1144"/>
      <c r="AC34" s="1144"/>
      <c r="AD34" s="1144"/>
      <c r="AE34" s="1144"/>
      <c r="AF34" s="1144"/>
      <c r="AG34" s="1145"/>
      <c r="AH34" s="1144"/>
      <c r="AI34" s="1144"/>
      <c r="AJ34" s="1144"/>
      <c r="AK34" s="1144"/>
      <c r="AL34" s="1144"/>
      <c r="AM34" s="1144"/>
      <c r="AN34" s="1144"/>
      <c r="AO34" s="1144"/>
      <c r="AP34" s="1144"/>
      <c r="AQ34" s="1144"/>
      <c r="AR34" s="1144"/>
      <c r="AS34" s="1144"/>
      <c r="AT34" s="1144"/>
      <c r="AU34" s="1144"/>
      <c r="AV34" s="1144"/>
      <c r="AW34" s="1144"/>
      <c r="AX34" s="1144"/>
      <c r="AY34" s="1144"/>
      <c r="AZ34" s="1144"/>
      <c r="BA34" s="1144"/>
      <c r="BB34" s="1144"/>
      <c r="BC34" s="1144"/>
      <c r="BD34" s="1144"/>
      <c r="BE34" s="1144"/>
      <c r="BF34" s="1144"/>
      <c r="BG34" s="1144"/>
      <c r="BH34" s="1144"/>
    </row>
    <row r="35" spans="2:60" ht="58.5" customHeight="1" x14ac:dyDescent="0.25">
      <c r="B35" s="1144"/>
      <c r="C35" s="1144"/>
      <c r="D35" s="1144"/>
      <c r="E35" s="1144"/>
      <c r="J35" s="1154"/>
      <c r="K35" s="1144"/>
      <c r="N35" s="1144"/>
      <c r="Q35" s="1154"/>
      <c r="R35" s="1146"/>
      <c r="S35" s="1146"/>
      <c r="T35" s="1151"/>
      <c r="U35" s="1146"/>
      <c r="V35" s="1146"/>
      <c r="W35" s="1146"/>
      <c r="X35" s="1146"/>
      <c r="Y35" s="1146"/>
      <c r="Z35" s="1146"/>
      <c r="AA35" s="1146"/>
      <c r="AB35" s="1144"/>
      <c r="AC35" s="1144"/>
      <c r="AD35" s="1144"/>
      <c r="AE35" s="1144"/>
      <c r="AF35" s="1144"/>
      <c r="AG35" s="1145"/>
      <c r="AH35" s="1144"/>
      <c r="AI35" s="1144"/>
      <c r="AJ35" s="1144"/>
      <c r="AK35" s="1144"/>
      <c r="AL35" s="1144"/>
      <c r="AM35" s="1144"/>
      <c r="AN35" s="1144"/>
      <c r="AO35" s="1144"/>
      <c r="AP35" s="1144"/>
      <c r="AQ35" s="1144"/>
      <c r="AR35" s="1144"/>
      <c r="AS35" s="1144"/>
      <c r="AT35" s="1144"/>
      <c r="AU35" s="1144"/>
      <c r="AV35" s="1144"/>
      <c r="AW35" s="1144"/>
      <c r="AX35" s="1144"/>
      <c r="AY35" s="1144"/>
      <c r="AZ35" s="1144"/>
      <c r="BA35" s="1144"/>
      <c r="BB35" s="1144"/>
      <c r="BC35" s="1144"/>
      <c r="BD35" s="1144"/>
      <c r="BE35" s="1144"/>
      <c r="BF35" s="1144"/>
      <c r="BG35" s="1144"/>
      <c r="BH35" s="1144"/>
    </row>
    <row r="36" spans="2:60" ht="58.5" customHeight="1" x14ac:dyDescent="0.25">
      <c r="B36" s="1144"/>
      <c r="C36" s="1144"/>
      <c r="D36" s="1144"/>
      <c r="E36" s="1144"/>
      <c r="J36" s="1154"/>
      <c r="K36" s="1144"/>
      <c r="N36" s="1144"/>
      <c r="Q36" s="1154"/>
      <c r="R36" s="1146"/>
      <c r="S36" s="1146"/>
      <c r="T36" s="1151"/>
      <c r="U36" s="1146"/>
      <c r="V36" s="1146"/>
      <c r="W36" s="1146"/>
      <c r="X36" s="1146"/>
      <c r="Y36" s="1146"/>
      <c r="Z36" s="1146"/>
      <c r="AA36" s="1146"/>
      <c r="AB36" s="1144"/>
      <c r="AC36" s="1144"/>
      <c r="AD36" s="1144"/>
      <c r="AE36" s="1144"/>
      <c r="AF36" s="1144"/>
      <c r="AG36" s="1145"/>
      <c r="AH36" s="1144"/>
      <c r="AI36" s="1144"/>
      <c r="AJ36" s="1144"/>
      <c r="AK36" s="1144"/>
      <c r="AL36" s="1144"/>
      <c r="AM36" s="1144"/>
      <c r="AN36" s="1144"/>
      <c r="AO36" s="1144"/>
      <c r="AP36" s="1144"/>
      <c r="AQ36" s="1144"/>
      <c r="AR36" s="1144"/>
      <c r="AS36" s="1144"/>
      <c r="AT36" s="1144"/>
      <c r="AU36" s="1144"/>
      <c r="AV36" s="1144"/>
      <c r="AW36" s="1144"/>
      <c r="AX36" s="1144"/>
      <c r="AY36" s="1144"/>
      <c r="AZ36" s="1144"/>
      <c r="BA36" s="1144"/>
      <c r="BB36" s="1144"/>
      <c r="BC36" s="1144"/>
      <c r="BD36" s="1144"/>
      <c r="BE36" s="1144"/>
      <c r="BF36" s="1144"/>
      <c r="BG36" s="1144"/>
      <c r="BH36" s="1144"/>
    </row>
    <row r="37" spans="2:60" ht="58.5" customHeight="1" x14ac:dyDescent="0.25">
      <c r="B37" s="1144"/>
      <c r="C37" s="1144"/>
      <c r="D37" s="1144"/>
      <c r="E37" s="1144"/>
      <c r="J37" s="1154"/>
      <c r="K37" s="1144"/>
      <c r="N37" s="1144"/>
      <c r="Q37" s="1154"/>
      <c r="R37" s="1146"/>
      <c r="S37" s="1146"/>
      <c r="T37" s="1151"/>
      <c r="U37" s="1146"/>
      <c r="V37" s="1146"/>
      <c r="W37" s="1146"/>
      <c r="X37" s="1146"/>
      <c r="Y37" s="1146"/>
      <c r="Z37" s="1146"/>
      <c r="AA37" s="1146"/>
      <c r="AB37" s="1144"/>
      <c r="AC37" s="1144"/>
      <c r="AD37" s="1144"/>
      <c r="AE37" s="1144"/>
      <c r="AF37" s="1144"/>
      <c r="AG37" s="1145"/>
      <c r="AH37" s="1144"/>
      <c r="AI37" s="1144"/>
      <c r="AJ37" s="1144"/>
      <c r="AK37" s="1144"/>
      <c r="AL37" s="1144"/>
      <c r="AM37" s="1144"/>
      <c r="AN37" s="1144"/>
      <c r="AO37" s="1144"/>
      <c r="AP37" s="1144"/>
      <c r="AQ37" s="1144"/>
      <c r="AR37" s="1144"/>
      <c r="AS37" s="1144"/>
      <c r="AT37" s="1144"/>
      <c r="AU37" s="1144"/>
      <c r="AV37" s="1144"/>
      <c r="AW37" s="1144"/>
      <c r="AX37" s="1144"/>
      <c r="AY37" s="1144"/>
      <c r="AZ37" s="1144"/>
      <c r="BA37" s="1144"/>
      <c r="BB37" s="1144"/>
      <c r="BC37" s="1144"/>
      <c r="BD37" s="1144"/>
      <c r="BE37" s="1144"/>
      <c r="BF37" s="1144"/>
      <c r="BG37" s="1144"/>
      <c r="BH37" s="1144"/>
    </row>
    <row r="38" spans="2:60" ht="58.5" customHeight="1" x14ac:dyDescent="0.25">
      <c r="B38" s="1144"/>
      <c r="C38" s="1144"/>
      <c r="D38" s="1144"/>
      <c r="E38" s="1144"/>
      <c r="J38" s="1154"/>
      <c r="K38" s="1144"/>
      <c r="N38" s="1144"/>
      <c r="Q38" s="1154"/>
      <c r="R38" s="1146"/>
      <c r="S38" s="1146"/>
      <c r="T38" s="1151"/>
      <c r="U38" s="1146"/>
      <c r="V38" s="1146"/>
      <c r="W38" s="1146"/>
      <c r="X38" s="1146"/>
      <c r="Y38" s="1146"/>
      <c r="Z38" s="1146"/>
      <c r="AA38" s="1146"/>
      <c r="AB38" s="1144"/>
      <c r="AC38" s="1144"/>
      <c r="AD38" s="1144"/>
      <c r="AE38" s="1144"/>
      <c r="AF38" s="1144"/>
      <c r="AG38" s="1145"/>
      <c r="AH38" s="1144"/>
      <c r="AI38" s="1144"/>
      <c r="AJ38" s="1144"/>
      <c r="AK38" s="1144"/>
      <c r="AL38" s="1144"/>
      <c r="AM38" s="1144"/>
      <c r="AN38" s="1144"/>
      <c r="AO38" s="1144"/>
      <c r="AP38" s="1144"/>
      <c r="AQ38" s="1144"/>
      <c r="AR38" s="1144"/>
      <c r="AS38" s="1144"/>
      <c r="AT38" s="1144"/>
      <c r="AU38" s="1144"/>
      <c r="AV38" s="1144"/>
      <c r="AW38" s="1144"/>
      <c r="AX38" s="1144"/>
      <c r="AY38" s="1144"/>
      <c r="AZ38" s="1144"/>
      <c r="BA38" s="1144"/>
      <c r="BB38" s="1144"/>
      <c r="BC38" s="1144"/>
      <c r="BD38" s="1144"/>
      <c r="BE38" s="1144"/>
      <c r="BF38" s="1144"/>
      <c r="BG38" s="1144"/>
      <c r="BH38" s="1144"/>
    </row>
    <row r="39" spans="2:60" ht="58.5" customHeight="1" x14ac:dyDescent="0.25">
      <c r="B39" s="1144"/>
      <c r="C39" s="1144"/>
      <c r="D39" s="1144"/>
      <c r="E39" s="1144"/>
      <c r="J39" s="1154"/>
      <c r="K39" s="1144"/>
      <c r="N39" s="1144"/>
      <c r="Q39" s="1154"/>
      <c r="R39" s="1146"/>
      <c r="S39" s="1146"/>
      <c r="T39" s="1151"/>
      <c r="U39" s="1146"/>
      <c r="V39" s="1146"/>
      <c r="W39" s="1146"/>
      <c r="X39" s="1146"/>
      <c r="Y39" s="1146"/>
      <c r="Z39" s="1146"/>
      <c r="AA39" s="1146"/>
      <c r="AB39" s="1144"/>
      <c r="AC39" s="1144"/>
      <c r="AD39" s="1144"/>
      <c r="AE39" s="1144"/>
      <c r="AF39" s="1144"/>
      <c r="AG39" s="1145"/>
      <c r="AH39" s="1144"/>
      <c r="AI39" s="1144"/>
      <c r="AJ39" s="1144"/>
      <c r="AK39" s="1144"/>
      <c r="AL39" s="1144"/>
      <c r="AM39" s="1144"/>
      <c r="AN39" s="1144"/>
      <c r="AO39" s="1144"/>
      <c r="AP39" s="1144"/>
      <c r="AQ39" s="1144"/>
      <c r="AR39" s="1144"/>
      <c r="AS39" s="1144"/>
      <c r="AT39" s="1144"/>
      <c r="AU39" s="1144"/>
      <c r="AV39" s="1144"/>
      <c r="AW39" s="1144"/>
      <c r="AX39" s="1144"/>
      <c r="AY39" s="1144"/>
      <c r="AZ39" s="1144"/>
      <c r="BA39" s="1144"/>
      <c r="BB39" s="1144"/>
      <c r="BC39" s="1144"/>
      <c r="BD39" s="1144"/>
      <c r="BE39" s="1144"/>
      <c r="BF39" s="1144"/>
      <c r="BG39" s="1144"/>
      <c r="BH39" s="1144"/>
    </row>
    <row r="40" spans="2:60" ht="58.5" customHeight="1" x14ac:dyDescent="0.25">
      <c r="B40" s="1144"/>
      <c r="C40" s="1144"/>
      <c r="D40" s="1144"/>
      <c r="E40" s="1144"/>
      <c r="J40" s="1154"/>
      <c r="K40" s="1144"/>
      <c r="N40" s="1144"/>
      <c r="Q40" s="1154"/>
      <c r="R40" s="1146"/>
      <c r="S40" s="1146"/>
      <c r="T40" s="1151"/>
      <c r="U40" s="1146"/>
      <c r="V40" s="1146"/>
      <c r="W40" s="1146"/>
      <c r="X40" s="1146"/>
      <c r="Y40" s="1146"/>
      <c r="Z40" s="1146"/>
      <c r="AA40" s="1146"/>
      <c r="AB40" s="1144"/>
      <c r="AC40" s="1144"/>
      <c r="AD40" s="1144"/>
      <c r="AE40" s="1144"/>
      <c r="AF40" s="1144"/>
      <c r="AG40" s="1145"/>
      <c r="AH40" s="1144"/>
      <c r="AI40" s="1144"/>
      <c r="AJ40" s="1144"/>
      <c r="AK40" s="1144"/>
      <c r="AL40" s="1144"/>
      <c r="AM40" s="1144"/>
      <c r="AN40" s="1144"/>
      <c r="AO40" s="1144"/>
      <c r="AP40" s="1144"/>
      <c r="AQ40" s="1144"/>
      <c r="AR40" s="1144"/>
      <c r="AS40" s="1144"/>
      <c r="AT40" s="1144"/>
      <c r="AU40" s="1144"/>
      <c r="AV40" s="1144"/>
      <c r="AW40" s="1144"/>
      <c r="AX40" s="1144"/>
      <c r="AY40" s="1144"/>
      <c r="AZ40" s="1144"/>
      <c r="BA40" s="1144"/>
      <c r="BB40" s="1144"/>
      <c r="BC40" s="1144"/>
      <c r="BD40" s="1144"/>
      <c r="BE40" s="1144"/>
      <c r="BF40" s="1144"/>
      <c r="BG40" s="1144"/>
      <c r="BH40" s="1144"/>
    </row>
    <row r="41" spans="2:60" ht="58.5" customHeight="1" x14ac:dyDescent="0.25">
      <c r="B41" s="1144"/>
      <c r="C41" s="1144"/>
      <c r="D41" s="1144"/>
      <c r="E41" s="1144"/>
      <c r="J41" s="1154"/>
      <c r="K41" s="1144"/>
      <c r="N41" s="1144"/>
      <c r="Q41" s="1154"/>
      <c r="R41" s="1146"/>
      <c r="S41" s="1146"/>
      <c r="T41" s="1151"/>
      <c r="U41" s="1146"/>
      <c r="V41" s="1146"/>
      <c r="W41" s="1146"/>
      <c r="X41" s="1146"/>
      <c r="Y41" s="1146"/>
      <c r="Z41" s="1146"/>
      <c r="AA41" s="1146"/>
      <c r="AB41" s="1144"/>
      <c r="AC41" s="1144"/>
      <c r="AD41" s="1144"/>
      <c r="AE41" s="1144"/>
      <c r="AF41" s="1144"/>
      <c r="AG41" s="1145"/>
      <c r="AH41" s="1144"/>
      <c r="AI41" s="1144"/>
      <c r="AJ41" s="1144"/>
      <c r="AK41" s="1144"/>
      <c r="AL41" s="1144"/>
      <c r="AM41" s="1144"/>
      <c r="AN41" s="1144"/>
      <c r="AO41" s="1144"/>
      <c r="AP41" s="1144"/>
      <c r="AQ41" s="1144"/>
      <c r="AR41" s="1144"/>
      <c r="AS41" s="1144"/>
      <c r="AT41" s="1144"/>
      <c r="AU41" s="1144"/>
      <c r="AV41" s="1144"/>
      <c r="AW41" s="1144"/>
      <c r="AX41" s="1144"/>
      <c r="AY41" s="1144"/>
      <c r="AZ41" s="1144"/>
      <c r="BA41" s="1144"/>
      <c r="BB41" s="1144"/>
      <c r="BC41" s="1144"/>
      <c r="BD41" s="1144"/>
      <c r="BE41" s="1144"/>
      <c r="BF41" s="1144"/>
      <c r="BG41" s="1144"/>
      <c r="BH41" s="1144"/>
    </row>
  </sheetData>
  <mergeCells count="29">
    <mergeCell ref="T3:T4"/>
    <mergeCell ref="U3:V3"/>
    <mergeCell ref="AH3:AH4"/>
    <mergeCell ref="J1:P1"/>
    <mergeCell ref="S1:T1"/>
    <mergeCell ref="U1:V1"/>
    <mergeCell ref="W1:X1"/>
    <mergeCell ref="K2:P2"/>
    <mergeCell ref="Q2:R2"/>
    <mergeCell ref="Y1:Z1"/>
    <mergeCell ref="W3:X3"/>
    <mergeCell ref="Y3:Z3"/>
    <mergeCell ref="AA3:AB3"/>
    <mergeCell ref="AG3:AG4"/>
    <mergeCell ref="AA1:AB1"/>
    <mergeCell ref="AC1:AF3"/>
    <mergeCell ref="F3:N3"/>
    <mergeCell ref="O3:P3"/>
    <mergeCell ref="Q3:Q4"/>
    <mergeCell ref="R3:R4"/>
    <mergeCell ref="S3:S4"/>
    <mergeCell ref="AG2:AH2"/>
    <mergeCell ref="H13:I13"/>
    <mergeCell ref="J28:M28"/>
    <mergeCell ref="F29:I29"/>
    <mergeCell ref="F30:I30"/>
    <mergeCell ref="J26:M26"/>
    <mergeCell ref="F27:I27"/>
    <mergeCell ref="J27:M27"/>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Decamps\AppData\Local\Temp\Temp1_OneDrive_2022-12-19.zip\Versión Final POA 2022\[POA OAI.xlsx]Libro de Códigos'!#REF!</xm:f>
          </x14:formula1>
          <xm:sqref>K7:K16 K19:K23</xm:sqref>
        </x14:dataValidation>
        <x14:dataValidation type="list" allowBlank="1" showInputMessage="1" showErrorMessage="1">
          <x14:formula1>
            <xm:f>'C:\Users\Aileen Decamps\AppData\Local\Temp\Temp1_OneDrive_2022-12-19.zip\Versión Final POA 2022\[POA OAI.xlsx]Libro de Códigos'!#REF!</xm:f>
          </x14:formula1>
          <xm:sqref>S5:S6 S13 S17:S18</xm:sqref>
        </x14:dataValidation>
        <x14:dataValidation type="list" allowBlank="1" showInputMessage="1" showErrorMessage="1">
          <x14:formula1>
            <xm:f>'C:\Users\Aileen Decamps\Downloads\[Copy of POA MINPRE 2019 (Autosaved).xlsx]Clasificador de Avances'!#REF!</xm:f>
          </x14:formula1>
          <xm:sqref>S7:S12 S14:S16 AG5:AG21 AG23 S19:S23</xm:sqref>
        </x14:dataValidation>
        <x14:dataValidation type="list" allowBlank="1" showInputMessage="1" showErrorMessage="1">
          <x14:formula1>
            <xm:f>'C:\Users\Aileen Decamps\Downloads\[Copy of POA MINPRE 2019 (Autosaved).xlsx]Libro de Códigos'!#REF!</xm:f>
          </x14:formula1>
          <xm:sqref>B5:B6 B17:B18</xm:sqref>
        </x14:dataValidation>
        <x14:dataValidation type="list" allowBlank="1" showInputMessage="1" showErrorMessage="1">
          <x14:formula1>
            <xm:f>'C:\Users\Aileen Decamps\AppData\Local\Temp\Temp1_OneDrive_2022-12-19.zip\Versión Final POA 2022\[POA OAI.xlsx]Libro de Códigos'!#REF!</xm:f>
          </x14:formula1>
          <xm:sqref>O5:P23</xm:sqref>
        </x14:dataValidation>
        <x14:dataValidation type="list" allowBlank="1" showInputMessage="1" showErrorMessage="1">
          <x14:formula1>
            <xm:f>'C:\Users\Aileen Decamps\AppData\Local\Temp\Temp1_OneDrive_2022-12-19.zip\Versión Final POA 2022\[POA OAI.xlsx]Libro de Códigos'!#REF!</xm:f>
          </x14:formula1>
          <xm:sqref>N5:N23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2"/>
  <sheetViews>
    <sheetView topLeftCell="F1" workbookViewId="0">
      <selection activeCell="I1" sqref="I1"/>
    </sheetView>
  </sheetViews>
  <sheetFormatPr defaultColWidth="11.42578125" defaultRowHeight="53.25" customHeight="1" x14ac:dyDescent="0.25"/>
  <cols>
    <col min="1" max="1" width="13.42578125" style="1144" hidden="1" customWidth="1"/>
    <col min="2" max="2" width="13.42578125" style="1145" hidden="1" customWidth="1"/>
    <col min="3" max="5" width="13.42578125" style="1147" hidden="1" customWidth="1"/>
    <col min="6" max="8" width="5.42578125" style="1144" customWidth="1"/>
    <col min="9" max="9" width="77" style="1144" customWidth="1"/>
    <col min="10" max="10" width="43.140625" style="1153" customWidth="1"/>
    <col min="11" max="11" width="17.85546875" style="1145" customWidth="1"/>
    <col min="12" max="12" width="37.42578125" style="1145" customWidth="1"/>
    <col min="13" max="13" width="22.42578125" style="1153" customWidth="1"/>
    <col min="14" max="14" width="13.140625" style="1145" customWidth="1"/>
    <col min="15" max="16" width="17.42578125" style="1153" customWidth="1"/>
    <col min="17" max="17" width="45.5703125" style="1155" bestFit="1" customWidth="1"/>
    <col min="18" max="18" width="9.85546875" style="1148" customWidth="1"/>
    <col min="19" max="19" width="17.5703125" style="1148" hidden="1" customWidth="1"/>
    <col min="20" max="20" width="16" style="1152" hidden="1" customWidth="1"/>
    <col min="21" max="27" width="8.7109375" style="1149" hidden="1" customWidth="1"/>
    <col min="28" max="28" width="8.7109375" style="1145" hidden="1" customWidth="1"/>
    <col min="29" max="29" width="39.140625" style="1145" hidden="1" customWidth="1"/>
    <col min="30" max="30" width="46.140625" style="1145" hidden="1" customWidth="1"/>
    <col min="31" max="32" width="39.140625" style="1145" hidden="1" customWidth="1"/>
    <col min="33" max="33" width="22.7109375" style="1155" customWidth="1"/>
    <col min="34" max="34" width="23.42578125" style="1150" bestFit="1" customWidth="1"/>
    <col min="35" max="35" width="33" style="1143" customWidth="1"/>
    <col min="36" max="36" width="11.42578125" style="1143"/>
    <col min="37" max="37" width="18.42578125" style="1143" bestFit="1" customWidth="1"/>
    <col min="38" max="60" width="11.42578125" style="1143"/>
    <col min="61" max="16384" width="11.42578125" style="1144"/>
  </cols>
  <sheetData>
    <row r="1" spans="1:60" s="1160" customFormat="1" ht="53.25" customHeight="1" x14ac:dyDescent="0.25">
      <c r="A1" s="1157"/>
      <c r="B1" s="1157"/>
      <c r="C1" s="1157"/>
      <c r="D1" s="1157"/>
      <c r="E1" s="1157"/>
      <c r="F1" s="1158"/>
      <c r="G1" s="1158"/>
      <c r="H1" s="1158"/>
      <c r="I1" s="1159"/>
      <c r="J1" s="884" t="s">
        <v>0</v>
      </c>
      <c r="K1" s="884"/>
      <c r="L1" s="884"/>
      <c r="M1" s="884"/>
      <c r="N1" s="884"/>
      <c r="O1" s="884"/>
      <c r="P1" s="884"/>
      <c r="Q1" s="1176"/>
      <c r="R1" s="1177"/>
      <c r="S1" s="1110"/>
      <c r="T1" s="1112"/>
      <c r="U1" s="1074"/>
      <c r="V1" s="1076"/>
      <c r="W1" s="1074"/>
      <c r="X1" s="1076"/>
      <c r="Y1" s="1074"/>
      <c r="Z1" s="1076"/>
      <c r="AA1" s="1074"/>
      <c r="AB1" s="1076"/>
      <c r="AC1" s="1082" t="s">
        <v>1</v>
      </c>
      <c r="AD1" s="1083"/>
      <c r="AE1" s="1083"/>
      <c r="AF1" s="1084"/>
      <c r="AG1" s="1176"/>
      <c r="AH1" s="1177"/>
    </row>
    <row r="2" spans="1:60" s="1160" customFormat="1" ht="53.25" customHeight="1" x14ac:dyDescent="0.2">
      <c r="A2" s="1157"/>
      <c r="B2" s="1157"/>
      <c r="C2" s="1157"/>
      <c r="D2" s="1157"/>
      <c r="E2" s="1157"/>
      <c r="F2" s="1158"/>
      <c r="G2" s="1158"/>
      <c r="H2" s="1158"/>
      <c r="I2" s="1159"/>
      <c r="J2" s="1161" t="s">
        <v>2</v>
      </c>
      <c r="K2" s="1262" t="s">
        <v>682</v>
      </c>
      <c r="L2" s="1262"/>
      <c r="M2" s="1262"/>
      <c r="N2" s="1262"/>
      <c r="O2" s="1262"/>
      <c r="P2" s="1263"/>
      <c r="Q2" s="1114" t="s">
        <v>4</v>
      </c>
      <c r="R2" s="1113"/>
      <c r="S2" s="1178"/>
      <c r="T2" s="1179"/>
      <c r="U2" s="1180"/>
      <c r="V2" s="1181"/>
      <c r="W2" s="1180"/>
      <c r="X2" s="1181"/>
      <c r="Y2" s="1180"/>
      <c r="Z2" s="1181"/>
      <c r="AA2" s="1180"/>
      <c r="AB2" s="1181"/>
      <c r="AC2" s="1085"/>
      <c r="AD2" s="1086"/>
      <c r="AE2" s="1086"/>
      <c r="AF2" s="1087"/>
      <c r="AG2" s="1109" t="s">
        <v>5</v>
      </c>
      <c r="AH2" s="1111"/>
    </row>
    <row r="3" spans="1:60" s="1188" customFormat="1" ht="53.25" customHeight="1" x14ac:dyDescent="0.3">
      <c r="A3" s="1187"/>
      <c r="B3" s="1187"/>
      <c r="C3" s="1187"/>
      <c r="D3" s="1187"/>
      <c r="E3" s="1187"/>
      <c r="F3" s="1093" t="s">
        <v>6</v>
      </c>
      <c r="G3" s="1094"/>
      <c r="H3" s="1094"/>
      <c r="I3" s="1094"/>
      <c r="J3" s="1095"/>
      <c r="K3" s="1095"/>
      <c r="L3" s="1095"/>
      <c r="M3" s="1095"/>
      <c r="N3" s="1096"/>
      <c r="O3" s="1097" t="s">
        <v>7</v>
      </c>
      <c r="P3" s="1092"/>
      <c r="Q3" s="1098" t="s">
        <v>8</v>
      </c>
      <c r="R3" s="1100" t="s">
        <v>9</v>
      </c>
      <c r="S3" s="1102" t="s">
        <v>10</v>
      </c>
      <c r="T3" s="1102" t="s">
        <v>11</v>
      </c>
      <c r="U3" s="1075" t="s">
        <v>12</v>
      </c>
      <c r="V3" s="1075"/>
      <c r="W3" s="1075" t="s">
        <v>13</v>
      </c>
      <c r="X3" s="1075"/>
      <c r="Y3" s="1075" t="s">
        <v>14</v>
      </c>
      <c r="Z3" s="1075"/>
      <c r="AA3" s="1080" t="s">
        <v>15</v>
      </c>
      <c r="AB3" s="1080"/>
      <c r="AC3" s="1088"/>
      <c r="AD3" s="1089"/>
      <c r="AE3" s="1089"/>
      <c r="AF3" s="1090"/>
      <c r="AG3" s="1081" t="s">
        <v>16</v>
      </c>
      <c r="AH3" s="1104" t="s">
        <v>17</v>
      </c>
    </row>
    <row r="4" spans="1:60" s="1183" customFormat="1" ht="53.25" customHeight="1" x14ac:dyDescent="0.3">
      <c r="A4" s="1189" t="s">
        <v>18</v>
      </c>
      <c r="B4" s="1189" t="s">
        <v>19</v>
      </c>
      <c r="C4" s="1189" t="s">
        <v>20</v>
      </c>
      <c r="D4" s="1189" t="s">
        <v>21</v>
      </c>
      <c r="E4" s="1189" t="s">
        <v>22</v>
      </c>
      <c r="F4" s="1190" t="s">
        <v>23</v>
      </c>
      <c r="G4" s="1190" t="s">
        <v>24</v>
      </c>
      <c r="H4" s="1190" t="s">
        <v>25</v>
      </c>
      <c r="I4" s="1191"/>
      <c r="J4" s="1192" t="s">
        <v>26</v>
      </c>
      <c r="K4" s="1192" t="s">
        <v>27</v>
      </c>
      <c r="L4" s="1193" t="s">
        <v>28</v>
      </c>
      <c r="M4" s="1192" t="s">
        <v>29</v>
      </c>
      <c r="N4" s="1193" t="s">
        <v>30</v>
      </c>
      <c r="O4" s="1194" t="s">
        <v>31</v>
      </c>
      <c r="P4" s="1195" t="s">
        <v>32</v>
      </c>
      <c r="Q4" s="1099"/>
      <c r="R4" s="1101"/>
      <c r="S4" s="1103"/>
      <c r="T4" s="1103"/>
      <c r="U4" s="1196" t="s">
        <v>9</v>
      </c>
      <c r="V4" s="1196" t="s">
        <v>33</v>
      </c>
      <c r="W4" s="1196" t="s">
        <v>9</v>
      </c>
      <c r="X4" s="1196" t="s">
        <v>33</v>
      </c>
      <c r="Y4" s="1196" t="s">
        <v>9</v>
      </c>
      <c r="Z4" s="1196" t="s">
        <v>33</v>
      </c>
      <c r="AA4" s="1196" t="s">
        <v>9</v>
      </c>
      <c r="AB4" s="1197" t="s">
        <v>33</v>
      </c>
      <c r="AC4" s="1198" t="s">
        <v>34</v>
      </c>
      <c r="AD4" s="1198" t="s">
        <v>35</v>
      </c>
      <c r="AE4" s="1198" t="s">
        <v>36</v>
      </c>
      <c r="AF4" s="1198" t="s">
        <v>37</v>
      </c>
      <c r="AG4" s="1081"/>
      <c r="AH4" s="1104"/>
      <c r="AI4" s="1199"/>
      <c r="AJ4" s="1199"/>
      <c r="AK4" s="1199"/>
      <c r="AL4" s="1199"/>
      <c r="AM4" s="1199"/>
      <c r="AN4" s="1199"/>
      <c r="AO4" s="1199"/>
      <c r="AP4" s="1199"/>
      <c r="AQ4" s="1199"/>
      <c r="AR4" s="1199"/>
      <c r="AS4" s="1199"/>
      <c r="AT4" s="1199"/>
      <c r="AU4" s="1199"/>
      <c r="AV4" s="1199"/>
      <c r="AW4" s="1199"/>
      <c r="AX4" s="1199"/>
      <c r="AY4" s="1199"/>
      <c r="AZ4" s="1199"/>
      <c r="BA4" s="1199"/>
      <c r="BB4" s="1199"/>
      <c r="BC4" s="1199"/>
      <c r="BD4" s="1199"/>
      <c r="BE4" s="1199"/>
      <c r="BF4" s="1199"/>
      <c r="BG4" s="1199"/>
      <c r="BH4" s="1199"/>
    </row>
    <row r="5" spans="1:60" s="1211" customFormat="1" ht="53.25" customHeight="1" x14ac:dyDescent="0.3">
      <c r="A5" s="1200"/>
      <c r="B5" s="1201" t="s">
        <v>586</v>
      </c>
      <c r="C5" s="1201"/>
      <c r="D5" s="1201"/>
      <c r="E5" s="1201"/>
      <c r="F5" s="1255" t="s">
        <v>683</v>
      </c>
      <c r="G5" s="1256"/>
      <c r="H5" s="1256"/>
      <c r="I5" s="1257"/>
      <c r="J5" s="1202"/>
      <c r="K5" s="1203"/>
      <c r="L5" s="1203"/>
      <c r="M5" s="1202"/>
      <c r="N5" s="1203" t="s">
        <v>208</v>
      </c>
      <c r="O5" s="1202" t="s">
        <v>12</v>
      </c>
      <c r="P5" s="1202" t="s">
        <v>15</v>
      </c>
      <c r="Q5" s="1204" t="s">
        <v>344</v>
      </c>
      <c r="R5" s="1205">
        <v>1</v>
      </c>
      <c r="S5" s="1206" t="s">
        <v>345</v>
      </c>
      <c r="T5" s="1207">
        <v>0.7</v>
      </c>
      <c r="U5" s="1207"/>
      <c r="V5" s="1208"/>
      <c r="W5" s="1207"/>
      <c r="X5" s="1208"/>
      <c r="Y5" s="1207"/>
      <c r="Z5" s="1208"/>
      <c r="AA5" s="1208"/>
      <c r="AB5" s="1209"/>
      <c r="AC5" s="1209"/>
      <c r="AD5" s="1209"/>
      <c r="AE5" s="1209"/>
      <c r="AF5" s="1209"/>
      <c r="AG5" s="1252" t="s">
        <v>42</v>
      </c>
      <c r="AH5" s="1210">
        <f>+AH6+AH10+AH14</f>
        <v>4550000</v>
      </c>
      <c r="AI5" s="1199"/>
      <c r="AJ5" s="1199"/>
      <c r="AK5" s="1199"/>
      <c r="AL5" s="1199"/>
      <c r="AM5" s="1199"/>
      <c r="AN5" s="1199"/>
      <c r="AO5" s="1199"/>
      <c r="AP5" s="1199"/>
      <c r="AQ5" s="1199"/>
      <c r="AR5" s="1199"/>
      <c r="AS5" s="1199"/>
      <c r="AT5" s="1199"/>
      <c r="AU5" s="1199"/>
      <c r="AV5" s="1199"/>
      <c r="AW5" s="1199"/>
      <c r="AX5" s="1199"/>
      <c r="AY5" s="1199"/>
      <c r="AZ5" s="1199"/>
      <c r="BA5" s="1199"/>
      <c r="BB5" s="1199"/>
      <c r="BC5" s="1199"/>
      <c r="BD5" s="1199"/>
      <c r="BE5" s="1199"/>
      <c r="BF5" s="1199"/>
      <c r="BG5" s="1199"/>
      <c r="BH5" s="1199"/>
    </row>
    <row r="6" spans="1:60" s="1226" customFormat="1" ht="53.25" customHeight="1" x14ac:dyDescent="0.3">
      <c r="A6" s="1212"/>
      <c r="B6" s="1213" t="s">
        <v>586</v>
      </c>
      <c r="C6" s="1213">
        <v>1</v>
      </c>
      <c r="D6" s="1213"/>
      <c r="E6" s="1213"/>
      <c r="F6" s="1214"/>
      <c r="G6" s="1258" t="s">
        <v>684</v>
      </c>
      <c r="H6" s="1259"/>
      <c r="I6" s="1260"/>
      <c r="J6" s="1215"/>
      <c r="K6" s="1216"/>
      <c r="L6" s="1216"/>
      <c r="M6" s="1215"/>
      <c r="N6" s="1216" t="s">
        <v>208</v>
      </c>
      <c r="O6" s="1215" t="s">
        <v>12</v>
      </c>
      <c r="P6" s="1215" t="s">
        <v>15</v>
      </c>
      <c r="Q6" s="1217" t="s">
        <v>541</v>
      </c>
      <c r="R6" s="1218">
        <v>1</v>
      </c>
      <c r="S6" s="1219" t="s">
        <v>345</v>
      </c>
      <c r="T6" s="1219"/>
      <c r="U6" s="1220">
        <v>0.25</v>
      </c>
      <c r="V6" s="1220"/>
      <c r="W6" s="1220">
        <v>0.25</v>
      </c>
      <c r="X6" s="1221"/>
      <c r="Y6" s="1220">
        <v>0.25</v>
      </c>
      <c r="Z6" s="1222"/>
      <c r="AA6" s="1220">
        <v>0.25</v>
      </c>
      <c r="AB6" s="1223"/>
      <c r="AC6" s="1223"/>
      <c r="AD6" s="1223"/>
      <c r="AE6" s="1223"/>
      <c r="AF6" s="1223"/>
      <c r="AG6" s="1215" t="s">
        <v>42</v>
      </c>
      <c r="AH6" s="1224">
        <f>SUM(AH7:AH9)</f>
        <v>0</v>
      </c>
      <c r="AI6" s="1199"/>
      <c r="AJ6" s="1199"/>
      <c r="AK6" s="1225"/>
      <c r="AL6" s="1199"/>
      <c r="AM6" s="1199"/>
      <c r="AN6" s="1199"/>
      <c r="AO6" s="1199"/>
      <c r="AP6" s="1199"/>
      <c r="AQ6" s="1199"/>
      <c r="AR6" s="1199"/>
      <c r="AS6" s="1199"/>
      <c r="AT6" s="1199"/>
      <c r="AU6" s="1199"/>
      <c r="AV6" s="1199"/>
      <c r="AW6" s="1199"/>
      <c r="AX6" s="1199"/>
      <c r="AY6" s="1199"/>
      <c r="AZ6" s="1199"/>
      <c r="BA6" s="1199"/>
      <c r="BB6" s="1199"/>
      <c r="BC6" s="1199"/>
      <c r="BD6" s="1199"/>
      <c r="BE6" s="1199"/>
      <c r="BF6" s="1199"/>
      <c r="BG6" s="1199"/>
      <c r="BH6" s="1199"/>
    </row>
    <row r="7" spans="1:60" s="1240" customFormat="1" ht="53.25" customHeight="1" x14ac:dyDescent="0.3">
      <c r="A7" s="1227" t="str">
        <f t="shared" ref="A7:A17" si="0">+ CONCATENATE("ID", "-", B7, "-",C7, ".", D7, ".", E7)</f>
        <v>ID-DPE-1.1.1</v>
      </c>
      <c r="B7" s="1228" t="s">
        <v>586</v>
      </c>
      <c r="C7" s="1228">
        <v>1</v>
      </c>
      <c r="D7" s="1228">
        <v>1</v>
      </c>
      <c r="E7" s="1228">
        <v>1</v>
      </c>
      <c r="F7" s="1229"/>
      <c r="G7" s="1230"/>
      <c r="H7" s="639" t="s">
        <v>685</v>
      </c>
      <c r="I7" s="1261"/>
      <c r="J7" s="1231" t="s">
        <v>686</v>
      </c>
      <c r="K7" s="1228" t="s">
        <v>586</v>
      </c>
      <c r="L7" s="1231" t="s">
        <v>687</v>
      </c>
      <c r="M7" s="1231" t="s">
        <v>569</v>
      </c>
      <c r="N7" s="1228" t="s">
        <v>208</v>
      </c>
      <c r="O7" s="1231" t="s">
        <v>12</v>
      </c>
      <c r="P7" s="1231" t="s">
        <v>15</v>
      </c>
      <c r="Q7" s="1232"/>
      <c r="R7" s="1233"/>
      <c r="S7" s="1233"/>
      <c r="T7" s="1234"/>
      <c r="U7" s="1233"/>
      <c r="V7" s="1233"/>
      <c r="W7" s="1233"/>
      <c r="X7" s="1233"/>
      <c r="Y7" s="1233"/>
      <c r="Z7" s="1235"/>
      <c r="AA7" s="1235"/>
      <c r="AB7" s="1236"/>
      <c r="AC7" s="1237"/>
      <c r="AD7" s="1237"/>
      <c r="AE7" s="1237"/>
      <c r="AF7" s="1237"/>
      <c r="AG7" s="1231" t="s">
        <v>42</v>
      </c>
      <c r="AH7" s="1238">
        <v>0</v>
      </c>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row>
    <row r="8" spans="1:60" s="1240" customFormat="1" ht="53.25" customHeight="1" x14ac:dyDescent="0.3">
      <c r="A8" s="1227" t="str">
        <f t="shared" si="0"/>
        <v>ID-DPE-1.1.2</v>
      </c>
      <c r="B8" s="1228" t="s">
        <v>586</v>
      </c>
      <c r="C8" s="1228">
        <v>1</v>
      </c>
      <c r="D8" s="1228">
        <v>1</v>
      </c>
      <c r="E8" s="1228">
        <v>2</v>
      </c>
      <c r="F8" s="1229"/>
      <c r="G8" s="1230"/>
      <c r="H8" s="639" t="s">
        <v>688</v>
      </c>
      <c r="I8" s="1261"/>
      <c r="J8" s="1231" t="s">
        <v>689</v>
      </c>
      <c r="K8" s="1228" t="s">
        <v>586</v>
      </c>
      <c r="L8" s="1231" t="s">
        <v>687</v>
      </c>
      <c r="M8" s="1231" t="s">
        <v>690</v>
      </c>
      <c r="N8" s="1228" t="s">
        <v>208</v>
      </c>
      <c r="O8" s="1231" t="s">
        <v>12</v>
      </c>
      <c r="P8" s="1231" t="s">
        <v>15</v>
      </c>
      <c r="Q8" s="1232"/>
      <c r="R8" s="1233"/>
      <c r="S8" s="1233"/>
      <c r="T8" s="1234"/>
      <c r="U8" s="1233"/>
      <c r="V8" s="1233"/>
      <c r="W8" s="1233"/>
      <c r="X8" s="1233"/>
      <c r="Y8" s="1233"/>
      <c r="Z8" s="1235"/>
      <c r="AA8" s="1235"/>
      <c r="AB8" s="1236"/>
      <c r="AC8" s="1237"/>
      <c r="AD8" s="1236"/>
      <c r="AE8" s="1236"/>
      <c r="AF8" s="1236"/>
      <c r="AG8" s="1231" t="s">
        <v>42</v>
      </c>
      <c r="AH8" s="1238">
        <v>0</v>
      </c>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row>
    <row r="9" spans="1:60" s="1240" customFormat="1" ht="53.25" customHeight="1" x14ac:dyDescent="0.3">
      <c r="A9" s="1227" t="str">
        <f t="shared" si="0"/>
        <v>ID-DPE-1.1.3</v>
      </c>
      <c r="B9" s="1228" t="s">
        <v>586</v>
      </c>
      <c r="C9" s="1228">
        <v>1</v>
      </c>
      <c r="D9" s="1228">
        <v>1</v>
      </c>
      <c r="E9" s="1228">
        <v>3</v>
      </c>
      <c r="F9" s="1229"/>
      <c r="G9" s="1230"/>
      <c r="H9" s="639" t="s">
        <v>691</v>
      </c>
      <c r="I9" s="1261"/>
      <c r="J9" s="1231" t="s">
        <v>692</v>
      </c>
      <c r="K9" s="1228" t="s">
        <v>586</v>
      </c>
      <c r="L9" s="1231" t="s">
        <v>687</v>
      </c>
      <c r="M9" s="1231" t="s">
        <v>62</v>
      </c>
      <c r="N9" s="1228" t="s">
        <v>208</v>
      </c>
      <c r="O9" s="1231" t="s">
        <v>12</v>
      </c>
      <c r="P9" s="1231" t="s">
        <v>15</v>
      </c>
      <c r="Q9" s="1232"/>
      <c r="R9" s="1233"/>
      <c r="S9" s="1233"/>
      <c r="T9" s="1234"/>
      <c r="U9" s="1233"/>
      <c r="V9" s="1233"/>
      <c r="W9" s="1233"/>
      <c r="X9" s="1233"/>
      <c r="Y9" s="1233"/>
      <c r="Z9" s="1235"/>
      <c r="AA9" s="1235"/>
      <c r="AB9" s="1236"/>
      <c r="AC9" s="1241"/>
      <c r="AD9" s="1236"/>
      <c r="AE9" s="1236"/>
      <c r="AF9" s="1236"/>
      <c r="AG9" s="1231" t="s">
        <v>42</v>
      </c>
      <c r="AH9" s="1238">
        <v>0</v>
      </c>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row>
    <row r="10" spans="1:60" s="1226" customFormat="1" ht="53.25" customHeight="1" x14ac:dyDescent="0.3">
      <c r="A10" s="1212"/>
      <c r="B10" s="1213" t="s">
        <v>586</v>
      </c>
      <c r="C10" s="1213">
        <v>1</v>
      </c>
      <c r="D10" s="1213"/>
      <c r="E10" s="1213"/>
      <c r="F10" s="1214"/>
      <c r="G10" s="1258" t="s">
        <v>693</v>
      </c>
      <c r="H10" s="1259"/>
      <c r="I10" s="1260"/>
      <c r="J10" s="1215"/>
      <c r="K10" s="1216"/>
      <c r="L10" s="1216"/>
      <c r="M10" s="1215"/>
      <c r="N10" s="1216"/>
      <c r="O10" s="1215"/>
      <c r="P10" s="1215"/>
      <c r="Q10" s="1217" t="s">
        <v>541</v>
      </c>
      <c r="R10" s="1218">
        <v>1</v>
      </c>
      <c r="S10" s="1219"/>
      <c r="T10" s="1219"/>
      <c r="U10" s="1220">
        <v>0.25</v>
      </c>
      <c r="V10" s="1220"/>
      <c r="W10" s="1220">
        <v>0.25</v>
      </c>
      <c r="X10" s="1221"/>
      <c r="Y10" s="1220">
        <v>0.25</v>
      </c>
      <c r="Z10" s="1222"/>
      <c r="AA10" s="1220">
        <v>0.25</v>
      </c>
      <c r="AB10" s="1223"/>
      <c r="AC10" s="1223"/>
      <c r="AD10" s="1223"/>
      <c r="AE10" s="1223"/>
      <c r="AF10" s="1223"/>
      <c r="AG10" s="1215" t="s">
        <v>42</v>
      </c>
      <c r="AH10" s="1224">
        <f>SUM(AH11:AH13)</f>
        <v>4550000</v>
      </c>
      <c r="AI10" s="1199"/>
      <c r="AJ10" s="1199"/>
      <c r="AK10" s="1199"/>
      <c r="AL10" s="1199"/>
      <c r="AM10" s="1199"/>
      <c r="AN10" s="1199"/>
      <c r="AO10" s="1199"/>
      <c r="AP10" s="1199"/>
      <c r="AQ10" s="1199"/>
      <c r="AR10" s="1199"/>
      <c r="AS10" s="1199"/>
      <c r="AT10" s="1199"/>
      <c r="AU10" s="1199"/>
      <c r="AV10" s="1199"/>
      <c r="AW10" s="1199"/>
      <c r="AX10" s="1199"/>
      <c r="AY10" s="1199"/>
      <c r="AZ10" s="1199"/>
      <c r="BA10" s="1199"/>
      <c r="BB10" s="1199"/>
      <c r="BC10" s="1199"/>
      <c r="BD10" s="1199"/>
      <c r="BE10" s="1199"/>
      <c r="BF10" s="1199"/>
      <c r="BG10" s="1199"/>
      <c r="BH10" s="1199"/>
    </row>
    <row r="11" spans="1:60" s="1240" customFormat="1" ht="53.25" customHeight="1" x14ac:dyDescent="0.3">
      <c r="A11" s="1227" t="str">
        <f t="shared" si="0"/>
        <v>ID-DPE-1.2.1</v>
      </c>
      <c r="B11" s="1228" t="s">
        <v>586</v>
      </c>
      <c r="C11" s="1228">
        <v>1</v>
      </c>
      <c r="D11" s="1228">
        <v>2</v>
      </c>
      <c r="E11" s="1228">
        <v>1</v>
      </c>
      <c r="F11" s="1229"/>
      <c r="G11" s="1230"/>
      <c r="H11" s="1264" t="s">
        <v>348</v>
      </c>
      <c r="I11" s="1265"/>
      <c r="J11" s="1231" t="s">
        <v>207</v>
      </c>
      <c r="K11" s="1228" t="s">
        <v>47</v>
      </c>
      <c r="L11" s="1228" t="s">
        <v>96</v>
      </c>
      <c r="M11" s="1231" t="s">
        <v>49</v>
      </c>
      <c r="N11" s="1228" t="s">
        <v>208</v>
      </c>
      <c r="O11" s="1231" t="s">
        <v>12</v>
      </c>
      <c r="P11" s="1231" t="s">
        <v>15</v>
      </c>
      <c r="Q11" s="1232"/>
      <c r="R11" s="1233"/>
      <c r="S11" s="1233"/>
      <c r="T11" s="1234"/>
      <c r="U11" s="1233"/>
      <c r="V11" s="1233"/>
      <c r="W11" s="1233"/>
      <c r="X11" s="1233"/>
      <c r="Y11" s="1233"/>
      <c r="Z11" s="1235"/>
      <c r="AA11" s="1235"/>
      <c r="AB11" s="1236"/>
      <c r="AC11" s="1237"/>
      <c r="AD11" s="1237"/>
      <c r="AE11" s="1237"/>
      <c r="AF11" s="1237"/>
      <c r="AG11" s="1231" t="s">
        <v>42</v>
      </c>
      <c r="AH11" s="1238">
        <v>4550000</v>
      </c>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row>
    <row r="12" spans="1:60" s="1240" customFormat="1" ht="53.25" customHeight="1" x14ac:dyDescent="0.3">
      <c r="A12" s="1227" t="str">
        <f t="shared" si="0"/>
        <v>ID-DPE-1.2.2</v>
      </c>
      <c r="B12" s="1228" t="s">
        <v>586</v>
      </c>
      <c r="C12" s="1228">
        <v>1</v>
      </c>
      <c r="D12" s="1228">
        <v>2</v>
      </c>
      <c r="E12" s="1228">
        <v>2</v>
      </c>
      <c r="F12" s="1229"/>
      <c r="G12" s="1230"/>
      <c r="H12" s="1229" t="s">
        <v>98</v>
      </c>
      <c r="I12" s="1229"/>
      <c r="J12" s="1231" t="s">
        <v>350</v>
      </c>
      <c r="K12" s="1228" t="s">
        <v>62</v>
      </c>
      <c r="L12" s="1231" t="s">
        <v>687</v>
      </c>
      <c r="M12" s="1231" t="s">
        <v>69</v>
      </c>
      <c r="N12" s="1228" t="s">
        <v>208</v>
      </c>
      <c r="O12" s="1231" t="s">
        <v>13</v>
      </c>
      <c r="P12" s="1231" t="s">
        <v>15</v>
      </c>
      <c r="Q12" s="1232"/>
      <c r="R12" s="1233"/>
      <c r="S12" s="1233"/>
      <c r="T12" s="1234"/>
      <c r="U12" s="1233"/>
      <c r="V12" s="1233"/>
      <c r="W12" s="1233"/>
      <c r="X12" s="1233"/>
      <c r="Y12" s="1233"/>
      <c r="Z12" s="1235"/>
      <c r="AA12" s="1235"/>
      <c r="AB12" s="1236"/>
      <c r="AC12" s="1237"/>
      <c r="AD12" s="1237"/>
      <c r="AE12" s="1237"/>
      <c r="AF12" s="1237"/>
      <c r="AG12" s="1231" t="s">
        <v>42</v>
      </c>
      <c r="AH12" s="1238">
        <v>0</v>
      </c>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row>
    <row r="13" spans="1:60" s="1240" customFormat="1" ht="53.25" customHeight="1" x14ac:dyDescent="0.3">
      <c r="A13" s="1227" t="str">
        <f t="shared" si="0"/>
        <v>ID-DPE-1.2.3</v>
      </c>
      <c r="B13" s="1228" t="s">
        <v>586</v>
      </c>
      <c r="C13" s="1228">
        <v>1</v>
      </c>
      <c r="D13" s="1228">
        <v>2</v>
      </c>
      <c r="E13" s="1228">
        <v>3</v>
      </c>
      <c r="F13" s="1229"/>
      <c r="G13" s="1230"/>
      <c r="H13" s="1229" t="s">
        <v>101</v>
      </c>
      <c r="I13" s="1229"/>
      <c r="J13" s="1231" t="s">
        <v>212</v>
      </c>
      <c r="K13" s="1228" t="s">
        <v>62</v>
      </c>
      <c r="L13" s="1231" t="s">
        <v>687</v>
      </c>
      <c r="M13" s="1231" t="s">
        <v>47</v>
      </c>
      <c r="N13" s="1228" t="s">
        <v>208</v>
      </c>
      <c r="O13" s="1231" t="s">
        <v>40</v>
      </c>
      <c r="P13" s="1231" t="s">
        <v>40</v>
      </c>
      <c r="Q13" s="1232"/>
      <c r="R13" s="1233"/>
      <c r="S13" s="1233"/>
      <c r="T13" s="1234"/>
      <c r="U13" s="1233"/>
      <c r="V13" s="1233"/>
      <c r="W13" s="1233"/>
      <c r="X13" s="1233"/>
      <c r="Y13" s="1233"/>
      <c r="Z13" s="1235"/>
      <c r="AA13" s="1235"/>
      <c r="AB13" s="1236"/>
      <c r="AC13" s="1236"/>
      <c r="AD13" s="1236"/>
      <c r="AE13" s="1236"/>
      <c r="AF13" s="1236"/>
      <c r="AG13" s="1231" t="s">
        <v>42</v>
      </c>
      <c r="AH13" s="1238">
        <v>0</v>
      </c>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row>
    <row r="14" spans="1:60" s="1226" customFormat="1" ht="53.25" customHeight="1" x14ac:dyDescent="0.3">
      <c r="A14" s="1212"/>
      <c r="B14" s="1213" t="s">
        <v>586</v>
      </c>
      <c r="C14" s="1213">
        <v>1</v>
      </c>
      <c r="D14" s="1213"/>
      <c r="E14" s="1213"/>
      <c r="F14" s="1214"/>
      <c r="G14" s="1258" t="s">
        <v>694</v>
      </c>
      <c r="H14" s="1259"/>
      <c r="I14" s="1260"/>
      <c r="J14" s="1215"/>
      <c r="K14" s="1216"/>
      <c r="L14" s="1216"/>
      <c r="M14" s="1215"/>
      <c r="N14" s="1216"/>
      <c r="O14" s="1215"/>
      <c r="P14" s="1215"/>
      <c r="Q14" s="1217" t="s">
        <v>541</v>
      </c>
      <c r="R14" s="1218">
        <v>0.5</v>
      </c>
      <c r="S14" s="1219"/>
      <c r="T14" s="1219"/>
      <c r="U14" s="1220">
        <v>10</v>
      </c>
      <c r="V14" s="1220"/>
      <c r="W14" s="1220">
        <v>0.15</v>
      </c>
      <c r="X14" s="1221"/>
      <c r="Y14" s="1220">
        <v>0.15</v>
      </c>
      <c r="Z14" s="1222"/>
      <c r="AA14" s="1220">
        <v>0.1</v>
      </c>
      <c r="AB14" s="1223"/>
      <c r="AC14" s="1223"/>
      <c r="AD14" s="1223"/>
      <c r="AE14" s="1223"/>
      <c r="AF14" s="1223"/>
      <c r="AG14" s="1215" t="s">
        <v>42</v>
      </c>
      <c r="AH14" s="1224">
        <f>SUM(AH15:AH17)</f>
        <v>0</v>
      </c>
      <c r="AI14" s="1199"/>
      <c r="AJ14" s="1199"/>
      <c r="AK14" s="1199"/>
      <c r="AL14" s="1199"/>
      <c r="AM14" s="1199"/>
      <c r="AN14" s="1199"/>
      <c r="AO14" s="1199"/>
      <c r="AP14" s="1199"/>
      <c r="AQ14" s="1199"/>
      <c r="AR14" s="1199"/>
      <c r="AS14" s="1199"/>
      <c r="AT14" s="1199"/>
      <c r="AU14" s="1199"/>
      <c r="AV14" s="1199"/>
      <c r="AW14" s="1199"/>
      <c r="AX14" s="1199"/>
      <c r="AY14" s="1199"/>
      <c r="AZ14" s="1199"/>
      <c r="BA14" s="1199"/>
      <c r="BB14" s="1199"/>
      <c r="BC14" s="1199"/>
      <c r="BD14" s="1199"/>
      <c r="BE14" s="1199"/>
      <c r="BF14" s="1199"/>
      <c r="BG14" s="1199"/>
      <c r="BH14" s="1199"/>
    </row>
    <row r="15" spans="1:60" s="1240" customFormat="1" ht="53.25" customHeight="1" x14ac:dyDescent="0.3">
      <c r="A15" s="1227" t="str">
        <f t="shared" si="0"/>
        <v>ID-DPE-1.3.1</v>
      </c>
      <c r="B15" s="1228" t="s">
        <v>586</v>
      </c>
      <c r="C15" s="1228">
        <v>1</v>
      </c>
      <c r="D15" s="1228">
        <v>3</v>
      </c>
      <c r="E15" s="1228">
        <v>1</v>
      </c>
      <c r="F15" s="1229"/>
      <c r="G15" s="1230"/>
      <c r="H15" s="1229" t="s">
        <v>695</v>
      </c>
      <c r="I15" s="1242"/>
      <c r="J15" s="1231" t="s">
        <v>335</v>
      </c>
      <c r="K15" s="1228" t="s">
        <v>586</v>
      </c>
      <c r="L15" s="1231" t="s">
        <v>687</v>
      </c>
      <c r="M15" s="1231" t="s">
        <v>62</v>
      </c>
      <c r="N15" s="1228" t="s">
        <v>50</v>
      </c>
      <c r="O15" s="1231" t="s">
        <v>12</v>
      </c>
      <c r="P15" s="1231" t="s">
        <v>15</v>
      </c>
      <c r="Q15" s="1232"/>
      <c r="R15" s="1233"/>
      <c r="S15" s="1233"/>
      <c r="T15" s="1234"/>
      <c r="U15" s="1233"/>
      <c r="V15" s="1233"/>
      <c r="W15" s="1233"/>
      <c r="X15" s="1233"/>
      <c r="Y15" s="1233"/>
      <c r="Z15" s="1235"/>
      <c r="AA15" s="1235"/>
      <c r="AB15" s="1236"/>
      <c r="AC15" s="1236"/>
      <c r="AD15" s="1236"/>
      <c r="AE15" s="1236"/>
      <c r="AF15" s="1236"/>
      <c r="AG15" s="1231" t="s">
        <v>42</v>
      </c>
      <c r="AH15" s="1238">
        <v>0</v>
      </c>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row>
    <row r="16" spans="1:60" s="1240" customFormat="1" ht="53.25" customHeight="1" x14ac:dyDescent="0.3">
      <c r="A16" s="1227" t="str">
        <f t="shared" si="0"/>
        <v>ID-DPE-1.3.2</v>
      </c>
      <c r="B16" s="1228" t="s">
        <v>586</v>
      </c>
      <c r="C16" s="1228">
        <v>1</v>
      </c>
      <c r="D16" s="1228">
        <v>3</v>
      </c>
      <c r="E16" s="1228">
        <v>2</v>
      </c>
      <c r="F16" s="1229"/>
      <c r="G16" s="1230"/>
      <c r="H16" s="1229" t="s">
        <v>696</v>
      </c>
      <c r="I16" s="1242"/>
      <c r="J16" s="1231" t="s">
        <v>337</v>
      </c>
      <c r="K16" s="1228" t="s">
        <v>586</v>
      </c>
      <c r="L16" s="1231" t="s">
        <v>687</v>
      </c>
      <c r="M16" s="1231" t="s">
        <v>62</v>
      </c>
      <c r="N16" s="1228" t="s">
        <v>50</v>
      </c>
      <c r="O16" s="1231" t="s">
        <v>12</v>
      </c>
      <c r="P16" s="1231" t="s">
        <v>15</v>
      </c>
      <c r="Q16" s="1232"/>
      <c r="R16" s="1233"/>
      <c r="S16" s="1233"/>
      <c r="T16" s="1234"/>
      <c r="U16" s="1233"/>
      <c r="V16" s="1233"/>
      <c r="W16" s="1233"/>
      <c r="X16" s="1233"/>
      <c r="Y16" s="1233"/>
      <c r="Z16" s="1235"/>
      <c r="AA16" s="1235"/>
      <c r="AB16" s="1236"/>
      <c r="AC16" s="1236"/>
      <c r="AD16" s="1236"/>
      <c r="AE16" s="1236"/>
      <c r="AF16" s="1236"/>
      <c r="AG16" s="1231" t="s">
        <v>42</v>
      </c>
      <c r="AH16" s="1238">
        <v>0</v>
      </c>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row>
    <row r="17" spans="1:60" s="1240" customFormat="1" ht="53.25" customHeight="1" x14ac:dyDescent="0.3">
      <c r="A17" s="1227" t="str">
        <f t="shared" si="0"/>
        <v>ID-DPE-1.3.3</v>
      </c>
      <c r="B17" s="1228" t="s">
        <v>586</v>
      </c>
      <c r="C17" s="1228">
        <v>1</v>
      </c>
      <c r="D17" s="1228">
        <v>3</v>
      </c>
      <c r="E17" s="1228">
        <v>3</v>
      </c>
      <c r="F17" s="1229"/>
      <c r="G17" s="1230"/>
      <c r="H17" s="1229" t="s">
        <v>697</v>
      </c>
      <c r="I17" s="1242"/>
      <c r="J17" s="1231" t="s">
        <v>339</v>
      </c>
      <c r="K17" s="1228" t="s">
        <v>586</v>
      </c>
      <c r="L17" s="1231" t="s">
        <v>687</v>
      </c>
      <c r="M17" s="1231" t="s">
        <v>62</v>
      </c>
      <c r="N17" s="1228" t="s">
        <v>208</v>
      </c>
      <c r="O17" s="1231" t="s">
        <v>12</v>
      </c>
      <c r="P17" s="1231" t="s">
        <v>15</v>
      </c>
      <c r="Q17" s="1243"/>
      <c r="R17" s="1244"/>
      <c r="S17" s="1244"/>
      <c r="T17" s="1245"/>
      <c r="U17" s="1244"/>
      <c r="V17" s="1244"/>
      <c r="W17" s="1244"/>
      <c r="X17" s="1244"/>
      <c r="Y17" s="1244"/>
      <c r="Z17" s="1246"/>
      <c r="AA17" s="1246"/>
      <c r="AB17" s="1247"/>
      <c r="AC17" s="1247"/>
      <c r="AD17" s="1247"/>
      <c r="AE17" s="1247"/>
      <c r="AF17" s="1247"/>
      <c r="AG17" s="1231" t="s">
        <v>42</v>
      </c>
      <c r="AH17" s="1238">
        <v>0</v>
      </c>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row>
    <row r="18" spans="1:60" s="1211" customFormat="1" ht="53.25" customHeight="1" x14ac:dyDescent="0.3">
      <c r="A18" s="1200"/>
      <c r="B18" s="1201" t="s">
        <v>586</v>
      </c>
      <c r="C18" s="1201">
        <v>2</v>
      </c>
      <c r="D18" s="1201"/>
      <c r="E18" s="1201"/>
      <c r="F18" s="1248" t="s">
        <v>698</v>
      </c>
      <c r="G18" s="1249"/>
      <c r="H18" s="1249"/>
      <c r="I18" s="1249"/>
      <c r="J18" s="1202"/>
      <c r="K18" s="1203"/>
      <c r="L18" s="1203"/>
      <c r="M18" s="1202"/>
      <c r="N18" s="1203"/>
      <c r="O18" s="1202"/>
      <c r="P18" s="1202"/>
      <c r="Q18" s="1250" t="s">
        <v>699</v>
      </c>
      <c r="R18" s="1205">
        <v>0.5</v>
      </c>
      <c r="S18" s="1206"/>
      <c r="T18" s="1207">
        <v>0.3</v>
      </c>
      <c r="U18" s="1208"/>
      <c r="V18" s="1208"/>
      <c r="W18" s="1208"/>
      <c r="X18" s="1208"/>
      <c r="Y18" s="1208"/>
      <c r="Z18" s="1208"/>
      <c r="AA18" s="1208"/>
      <c r="AB18" s="1209"/>
      <c r="AC18" s="1209"/>
      <c r="AD18" s="1209"/>
      <c r="AE18" s="1209"/>
      <c r="AF18" s="1209"/>
      <c r="AG18" s="1252" t="s">
        <v>42</v>
      </c>
      <c r="AH18" s="1210">
        <f>+AH19</f>
        <v>0</v>
      </c>
      <c r="AI18" s="1199"/>
      <c r="AJ18" s="1199"/>
      <c r="AK18" s="1199"/>
      <c r="AL18" s="1199"/>
      <c r="AM18" s="1199"/>
      <c r="AN18" s="1199"/>
      <c r="AO18" s="1199"/>
      <c r="AP18" s="1199"/>
      <c r="AQ18" s="1199"/>
      <c r="AR18" s="1199"/>
      <c r="AS18" s="1199"/>
      <c r="AT18" s="1199"/>
      <c r="AU18" s="1199"/>
      <c r="AV18" s="1199"/>
      <c r="AW18" s="1199"/>
      <c r="AX18" s="1199"/>
      <c r="AY18" s="1199"/>
      <c r="AZ18" s="1199"/>
      <c r="BA18" s="1199"/>
      <c r="BB18" s="1199"/>
      <c r="BC18" s="1199"/>
      <c r="BD18" s="1199"/>
      <c r="BE18" s="1199"/>
      <c r="BF18" s="1199"/>
      <c r="BG18" s="1199"/>
      <c r="BH18" s="1199"/>
    </row>
    <row r="19" spans="1:60" s="1226" customFormat="1" ht="53.25" customHeight="1" x14ac:dyDescent="0.3">
      <c r="A19" s="1212"/>
      <c r="B19" s="1213" t="s">
        <v>586</v>
      </c>
      <c r="C19" s="1213">
        <v>2</v>
      </c>
      <c r="D19" s="1213"/>
      <c r="E19" s="1213"/>
      <c r="F19" s="1214"/>
      <c r="G19" s="1251" t="s">
        <v>700</v>
      </c>
      <c r="H19" s="1214"/>
      <c r="I19" s="1214"/>
      <c r="J19" s="1215"/>
      <c r="K19" s="1216"/>
      <c r="L19" s="1216"/>
      <c r="M19" s="1215"/>
      <c r="N19" s="1216"/>
      <c r="O19" s="1215"/>
      <c r="P19" s="1215"/>
      <c r="Q19" s="1217" t="s">
        <v>541</v>
      </c>
      <c r="R19" s="1218">
        <v>0.5</v>
      </c>
      <c r="S19" s="1219"/>
      <c r="T19" s="1219"/>
      <c r="U19" s="1221">
        <v>10</v>
      </c>
      <c r="V19" s="1221"/>
      <c r="W19" s="1220">
        <v>0.15</v>
      </c>
      <c r="X19" s="1221"/>
      <c r="Y19" s="1220">
        <v>0.15</v>
      </c>
      <c r="Z19" s="1222"/>
      <c r="AA19" s="1220">
        <v>0.1</v>
      </c>
      <c r="AB19" s="1223"/>
      <c r="AC19" s="1223"/>
      <c r="AD19" s="1223"/>
      <c r="AE19" s="1223"/>
      <c r="AF19" s="1223"/>
      <c r="AG19" s="1215" t="s">
        <v>42</v>
      </c>
      <c r="AH19" s="1224">
        <f>SUM(AH20:AH22)</f>
        <v>0</v>
      </c>
      <c r="AI19" s="1199"/>
      <c r="AJ19" s="1199"/>
      <c r="AK19" s="1199"/>
      <c r="AL19" s="1199"/>
      <c r="AM19" s="1199"/>
      <c r="AN19" s="1199"/>
      <c r="AO19" s="1199"/>
      <c r="AP19" s="1199"/>
      <c r="AQ19" s="1199"/>
      <c r="AR19" s="1199"/>
      <c r="AS19" s="1199"/>
      <c r="AT19" s="1199"/>
      <c r="AU19" s="1199"/>
      <c r="AV19" s="1199"/>
      <c r="AW19" s="1199"/>
      <c r="AX19" s="1199"/>
      <c r="AY19" s="1199"/>
      <c r="AZ19" s="1199"/>
      <c r="BA19" s="1199"/>
      <c r="BB19" s="1199"/>
      <c r="BC19" s="1199"/>
      <c r="BD19" s="1199"/>
      <c r="BE19" s="1199"/>
      <c r="BF19" s="1199"/>
      <c r="BG19" s="1199"/>
      <c r="BH19" s="1199"/>
    </row>
    <row r="20" spans="1:60" s="1240" customFormat="1" ht="53.25" customHeight="1" x14ac:dyDescent="0.3">
      <c r="A20" s="1227" t="str">
        <f t="shared" ref="A20:A22" si="1">+ CONCATENATE("ID", "-", B20, "-",C20, ".", D20, ".", E20)</f>
        <v>ID-DPE-2.1.1</v>
      </c>
      <c r="B20" s="1228" t="s">
        <v>586</v>
      </c>
      <c r="C20" s="1228">
        <v>2</v>
      </c>
      <c r="D20" s="1228">
        <v>1</v>
      </c>
      <c r="E20" s="1228">
        <v>1</v>
      </c>
      <c r="F20" s="1229"/>
      <c r="G20" s="1230"/>
      <c r="H20" s="643" t="s">
        <v>701</v>
      </c>
      <c r="I20" s="648"/>
      <c r="J20" s="1231" t="s">
        <v>626</v>
      </c>
      <c r="K20" s="1228" t="s">
        <v>586</v>
      </c>
      <c r="L20" s="1231" t="s">
        <v>687</v>
      </c>
      <c r="M20" s="1231" t="s">
        <v>569</v>
      </c>
      <c r="N20" s="1228" t="s">
        <v>50</v>
      </c>
      <c r="O20" s="1231" t="s">
        <v>12</v>
      </c>
      <c r="P20" s="1231" t="s">
        <v>15</v>
      </c>
      <c r="Q20" s="1232"/>
      <c r="R20" s="1233"/>
      <c r="S20" s="1233"/>
      <c r="T20" s="1234"/>
      <c r="U20" s="1233"/>
      <c r="V20" s="1233"/>
      <c r="W20" s="1233"/>
      <c r="X20" s="1233"/>
      <c r="Y20" s="1233"/>
      <c r="Z20" s="1235"/>
      <c r="AA20" s="1235"/>
      <c r="AB20" s="1236"/>
      <c r="AC20" s="1236"/>
      <c r="AD20" s="1236"/>
      <c r="AE20" s="1237"/>
      <c r="AF20" s="1237"/>
      <c r="AG20" s="1231" t="s">
        <v>42</v>
      </c>
      <c r="AH20" s="1238">
        <v>0</v>
      </c>
      <c r="AI20" s="1239"/>
      <c r="AJ20" s="1239"/>
      <c r="AK20" s="1239"/>
      <c r="AL20" s="1239"/>
      <c r="AM20" s="1239"/>
      <c r="AN20" s="1239"/>
      <c r="AO20" s="1239"/>
      <c r="AP20" s="1239"/>
      <c r="AQ20" s="1239"/>
      <c r="AR20" s="1239"/>
      <c r="AS20" s="1239"/>
      <c r="AT20" s="1239"/>
      <c r="AU20" s="1239"/>
      <c r="AV20" s="1239"/>
      <c r="AW20" s="1239"/>
      <c r="AX20" s="1239"/>
      <c r="AY20" s="1239"/>
      <c r="AZ20" s="1239"/>
      <c r="BA20" s="1239"/>
      <c r="BB20" s="1239"/>
      <c r="BC20" s="1239"/>
      <c r="BD20" s="1239"/>
      <c r="BE20" s="1239"/>
      <c r="BF20" s="1239"/>
      <c r="BG20" s="1239"/>
      <c r="BH20" s="1239"/>
    </row>
    <row r="21" spans="1:60" s="1240" customFormat="1" ht="53.25" customHeight="1" x14ac:dyDescent="0.3">
      <c r="A21" s="1227" t="str">
        <f t="shared" si="1"/>
        <v>ID-DPE-2.1.2</v>
      </c>
      <c r="B21" s="1228" t="s">
        <v>586</v>
      </c>
      <c r="C21" s="1228">
        <v>2</v>
      </c>
      <c r="D21" s="1228">
        <v>1</v>
      </c>
      <c r="E21" s="1228">
        <v>2</v>
      </c>
      <c r="F21" s="1229"/>
      <c r="G21" s="1230"/>
      <c r="H21" s="1229" t="s">
        <v>702</v>
      </c>
      <c r="J21" s="1231" t="s">
        <v>703</v>
      </c>
      <c r="K21" s="1228" t="s">
        <v>586</v>
      </c>
      <c r="L21" s="1231" t="s">
        <v>687</v>
      </c>
      <c r="M21" s="1231" t="s">
        <v>569</v>
      </c>
      <c r="N21" s="1228" t="s">
        <v>50</v>
      </c>
      <c r="O21" s="1231" t="s">
        <v>12</v>
      </c>
      <c r="P21" s="1231" t="s">
        <v>15</v>
      </c>
      <c r="Q21" s="1232"/>
      <c r="R21" s="1233"/>
      <c r="S21" s="1233"/>
      <c r="T21" s="1234"/>
      <c r="U21" s="1233"/>
      <c r="V21" s="1233"/>
      <c r="W21" s="1233"/>
      <c r="X21" s="1233"/>
      <c r="Y21" s="1233"/>
      <c r="Z21" s="1235"/>
      <c r="AA21" s="1235"/>
      <c r="AB21" s="1236"/>
      <c r="AC21" s="1236"/>
      <c r="AD21" s="1236"/>
      <c r="AE21" s="1236"/>
      <c r="AF21" s="1236"/>
      <c r="AG21" s="1231" t="s">
        <v>42</v>
      </c>
      <c r="AH21" s="1238">
        <v>0</v>
      </c>
      <c r="AI21" s="1239"/>
      <c r="AJ21" s="1239"/>
      <c r="AK21" s="1239"/>
      <c r="AL21" s="1239"/>
      <c r="AM21" s="1239"/>
      <c r="AN21" s="1239"/>
      <c r="AO21" s="1239"/>
      <c r="AP21" s="1239"/>
      <c r="AQ21" s="1239"/>
      <c r="AR21" s="1239"/>
      <c r="AS21" s="1239"/>
      <c r="AT21" s="1239"/>
      <c r="AU21" s="1239"/>
      <c r="AV21" s="1239"/>
      <c r="AW21" s="1239"/>
      <c r="AX21" s="1239"/>
      <c r="AY21" s="1239"/>
      <c r="AZ21" s="1239"/>
      <c r="BA21" s="1239"/>
      <c r="BB21" s="1239"/>
      <c r="BC21" s="1239"/>
      <c r="BD21" s="1239"/>
      <c r="BE21" s="1239"/>
      <c r="BF21" s="1239"/>
      <c r="BG21" s="1239"/>
      <c r="BH21" s="1239"/>
    </row>
    <row r="22" spans="1:60" s="1240" customFormat="1" ht="53.25" customHeight="1" thickBot="1" x14ac:dyDescent="0.35">
      <c r="A22" s="1227" t="str">
        <f t="shared" si="1"/>
        <v>ID-DPE-2.1.3</v>
      </c>
      <c r="B22" s="1228" t="s">
        <v>586</v>
      </c>
      <c r="C22" s="1228">
        <v>2</v>
      </c>
      <c r="D22" s="1228">
        <v>1</v>
      </c>
      <c r="E22" s="1228">
        <v>3</v>
      </c>
      <c r="F22" s="1229"/>
      <c r="G22" s="1230"/>
      <c r="H22" s="1229" t="s">
        <v>631</v>
      </c>
      <c r="I22" s="1230"/>
      <c r="J22" s="1231" t="s">
        <v>704</v>
      </c>
      <c r="K22" s="1228" t="s">
        <v>586</v>
      </c>
      <c r="L22" s="1231" t="s">
        <v>687</v>
      </c>
      <c r="M22" s="1231" t="s">
        <v>569</v>
      </c>
      <c r="N22" s="1228" t="s">
        <v>208</v>
      </c>
      <c r="O22" s="1231" t="s">
        <v>12</v>
      </c>
      <c r="P22" s="1231" t="s">
        <v>15</v>
      </c>
      <c r="Q22" s="1232"/>
      <c r="R22" s="1233"/>
      <c r="S22" s="1233"/>
      <c r="T22" s="1234"/>
      <c r="U22" s="1233"/>
      <c r="V22" s="1233"/>
      <c r="W22" s="1233"/>
      <c r="X22" s="1233"/>
      <c r="Y22" s="1233"/>
      <c r="Z22" s="1235"/>
      <c r="AA22" s="1235"/>
      <c r="AB22" s="1236"/>
      <c r="AC22" s="1236"/>
      <c r="AD22" s="1236"/>
      <c r="AE22" s="1236"/>
      <c r="AF22" s="1236"/>
      <c r="AG22" s="1231" t="s">
        <v>42</v>
      </c>
      <c r="AH22" s="1238">
        <v>0</v>
      </c>
      <c r="AI22" s="1239"/>
      <c r="AJ22" s="1239"/>
      <c r="AK22" s="1239"/>
      <c r="AL22" s="1239"/>
      <c r="AM22" s="1239"/>
      <c r="AN22" s="1239"/>
      <c r="AO22" s="1239"/>
      <c r="AP22" s="1239"/>
      <c r="AQ22" s="1239"/>
      <c r="AR22" s="1239"/>
      <c r="AS22" s="1239"/>
      <c r="AT22" s="1239"/>
      <c r="AU22" s="1239"/>
      <c r="AV22" s="1239"/>
      <c r="AW22" s="1239"/>
      <c r="AX22" s="1239"/>
      <c r="AY22" s="1239"/>
      <c r="AZ22" s="1239"/>
      <c r="BA22" s="1239"/>
      <c r="BB22" s="1239"/>
      <c r="BC22" s="1239"/>
      <c r="BD22" s="1239"/>
      <c r="BE22" s="1239"/>
      <c r="BF22" s="1239"/>
      <c r="BG22" s="1239"/>
      <c r="BH22" s="1239"/>
    </row>
    <row r="23" spans="1:60" s="1162" customFormat="1" ht="53.25" customHeight="1" thickBot="1" x14ac:dyDescent="0.35">
      <c r="F23" s="1165"/>
      <c r="G23" s="1165"/>
      <c r="H23" s="1165"/>
      <c r="I23" s="1165"/>
      <c r="J23" s="1166"/>
      <c r="K23" s="1165"/>
      <c r="L23" s="1167"/>
      <c r="M23" s="1168"/>
      <c r="N23" s="1165"/>
      <c r="O23" s="1168"/>
      <c r="P23" s="1168"/>
      <c r="Q23" s="1166"/>
      <c r="R23" s="1169"/>
      <c r="S23" s="1169"/>
      <c r="T23" s="1170"/>
      <c r="U23" s="1169"/>
      <c r="V23" s="1169"/>
      <c r="W23" s="1169"/>
      <c r="X23" s="1169"/>
      <c r="Y23" s="1169"/>
      <c r="Z23" s="1169"/>
      <c r="AA23" s="1169"/>
      <c r="AB23" s="1165"/>
      <c r="AC23" s="1165"/>
      <c r="AD23" s="1165"/>
      <c r="AE23" s="1165"/>
      <c r="AF23" s="1165"/>
      <c r="AG23" s="1253" t="s">
        <v>86</v>
      </c>
      <c r="AH23" s="1182">
        <f>+AH18+AH5</f>
        <v>4550000</v>
      </c>
    </row>
    <row r="24" spans="1:60" s="1162" customFormat="1" ht="53.25" customHeight="1" x14ac:dyDescent="0.25">
      <c r="F24" s="1165"/>
      <c r="G24" s="1165"/>
      <c r="H24" s="1165"/>
      <c r="I24" s="1165"/>
      <c r="J24" s="1166"/>
      <c r="K24" s="1165"/>
      <c r="L24" s="1167"/>
      <c r="M24" s="1168"/>
      <c r="N24" s="1165"/>
      <c r="O24" s="1168"/>
      <c r="P24" s="1168"/>
      <c r="Q24" s="1166"/>
      <c r="R24" s="1169"/>
      <c r="S24" s="1169"/>
      <c r="T24" s="1170"/>
      <c r="U24" s="1169"/>
      <c r="V24" s="1169"/>
      <c r="W24" s="1169"/>
      <c r="X24" s="1169"/>
      <c r="Y24" s="1169"/>
      <c r="Z24" s="1169"/>
      <c r="AA24" s="1169"/>
      <c r="AB24" s="1165"/>
      <c r="AC24" s="1165"/>
      <c r="AD24" s="1165"/>
      <c r="AE24" s="1165"/>
      <c r="AF24" s="1165"/>
      <c r="AG24" s="1168"/>
      <c r="AH24" s="1165"/>
    </row>
    <row r="25" spans="1:60" s="1162" customFormat="1" ht="53.25" customHeight="1" x14ac:dyDescent="0.25">
      <c r="F25" s="1165"/>
      <c r="G25" s="1165"/>
      <c r="H25" s="1165"/>
      <c r="I25" s="1165"/>
      <c r="J25" s="1166"/>
      <c r="K25" s="1165"/>
      <c r="L25" s="1167"/>
      <c r="M25" s="1168"/>
      <c r="N25" s="1165"/>
      <c r="O25" s="1168"/>
      <c r="P25" s="1168"/>
      <c r="Q25" s="1166"/>
      <c r="R25" s="1169"/>
      <c r="S25" s="1169"/>
      <c r="T25" s="1170"/>
      <c r="U25" s="1169"/>
      <c r="V25" s="1169"/>
      <c r="W25" s="1169"/>
      <c r="X25" s="1169"/>
      <c r="Y25" s="1169"/>
      <c r="Z25" s="1169"/>
      <c r="AA25" s="1169"/>
      <c r="AB25" s="1165"/>
      <c r="AC25" s="1165"/>
      <c r="AD25" s="1165"/>
      <c r="AE25" s="1165"/>
      <c r="AF25" s="1165"/>
      <c r="AG25" s="1168"/>
      <c r="AH25" s="1165"/>
    </row>
    <row r="26" spans="1:60" s="1162" customFormat="1" ht="53.25" customHeight="1" x14ac:dyDescent="0.25">
      <c r="F26" s="1165"/>
      <c r="G26" s="1165"/>
      <c r="H26" s="1165"/>
      <c r="I26" s="1165"/>
      <c r="J26" s="1166"/>
      <c r="K26" s="1165"/>
      <c r="L26" s="1167"/>
      <c r="M26" s="1168"/>
      <c r="N26" s="1165"/>
      <c r="O26" s="1168"/>
      <c r="P26" s="1168"/>
      <c r="Q26" s="1166"/>
      <c r="R26" s="1169"/>
      <c r="S26" s="1169"/>
      <c r="T26" s="1170"/>
      <c r="U26" s="1169"/>
      <c r="V26" s="1169"/>
      <c r="W26" s="1169"/>
      <c r="X26" s="1169"/>
      <c r="Y26" s="1169"/>
      <c r="Z26" s="1169"/>
      <c r="AA26" s="1169"/>
      <c r="AB26" s="1165"/>
      <c r="AC26" s="1165"/>
      <c r="AD26" s="1165"/>
      <c r="AE26" s="1165"/>
      <c r="AF26" s="1165"/>
      <c r="AG26" s="1168"/>
      <c r="AH26" s="1165"/>
    </row>
    <row r="27" spans="1:60" s="1162" customFormat="1" ht="53.25" customHeight="1" thickBot="1" x14ac:dyDescent="0.3">
      <c r="F27" s="1165"/>
      <c r="G27" s="1165"/>
      <c r="H27" s="1165"/>
      <c r="I27" s="1165"/>
      <c r="J27" s="982"/>
      <c r="K27" s="982"/>
      <c r="L27" s="982"/>
      <c r="M27" s="982"/>
      <c r="N27" s="1165"/>
      <c r="O27" s="1168"/>
      <c r="P27" s="1168"/>
      <c r="Q27" s="1166"/>
      <c r="R27" s="1169"/>
      <c r="S27" s="1169"/>
      <c r="T27" s="1170"/>
      <c r="U27" s="1169"/>
      <c r="V27" s="1169"/>
      <c r="W27" s="1169"/>
      <c r="X27" s="1169"/>
      <c r="Y27" s="1169"/>
      <c r="Z27" s="1169"/>
      <c r="AA27" s="1169"/>
      <c r="AB27" s="1165"/>
      <c r="AC27" s="1165"/>
      <c r="AD27" s="1165"/>
      <c r="AE27" s="1165"/>
      <c r="AF27" s="1165"/>
      <c r="AG27" s="1168"/>
      <c r="AH27" s="1165"/>
    </row>
    <row r="28" spans="1:60" s="1183" customFormat="1" ht="53.25" customHeight="1" x14ac:dyDescent="0.3">
      <c r="F28" s="1079"/>
      <c r="G28" s="1079"/>
      <c r="H28" s="1079"/>
      <c r="I28" s="1079"/>
      <c r="J28" s="1079" t="s">
        <v>705</v>
      </c>
      <c r="K28" s="1079"/>
      <c r="L28" s="1079"/>
      <c r="M28" s="1079"/>
      <c r="O28" s="1184"/>
      <c r="P28" s="1184"/>
      <c r="Q28" s="1185"/>
      <c r="T28" s="1186"/>
      <c r="AG28" s="1185"/>
    </row>
    <row r="29" spans="1:60" s="1183" customFormat="1" ht="53.25" customHeight="1" x14ac:dyDescent="0.3">
      <c r="J29" s="1079" t="s">
        <v>706</v>
      </c>
      <c r="K29" s="1079"/>
      <c r="L29" s="1079"/>
      <c r="M29" s="1079"/>
      <c r="O29" s="1184"/>
      <c r="P29" s="1184"/>
      <c r="Q29" s="1185"/>
      <c r="T29" s="1186"/>
      <c r="AG29" s="1185"/>
    </row>
    <row r="30" spans="1:60" s="1162" customFormat="1" ht="53.25" customHeight="1" x14ac:dyDescent="0.2">
      <c r="F30" s="987"/>
      <c r="G30" s="987"/>
      <c r="H30" s="987"/>
      <c r="I30" s="987"/>
      <c r="J30" s="1171"/>
      <c r="K30" s="1172"/>
      <c r="L30" s="1172"/>
      <c r="M30" s="1173"/>
      <c r="N30" s="1172"/>
      <c r="O30" s="1173"/>
      <c r="P30" s="1173"/>
      <c r="Q30" s="1171"/>
      <c r="R30" s="1174"/>
      <c r="S30" s="1174"/>
      <c r="T30" s="1175"/>
      <c r="U30" s="1174"/>
      <c r="V30" s="1174"/>
      <c r="W30" s="1174"/>
      <c r="X30" s="1174"/>
      <c r="Y30" s="1174"/>
      <c r="Z30" s="1174"/>
      <c r="AA30" s="1174"/>
      <c r="AG30" s="1173"/>
    </row>
    <row r="31" spans="1:60" s="1162" customFormat="1" ht="53.25" customHeight="1" x14ac:dyDescent="0.2">
      <c r="F31" s="987"/>
      <c r="G31" s="987"/>
      <c r="H31" s="987"/>
      <c r="I31" s="987"/>
      <c r="J31" s="1171"/>
      <c r="L31" s="1172"/>
      <c r="M31" s="1173"/>
      <c r="O31" s="1173"/>
      <c r="P31" s="1173"/>
      <c r="Q31" s="1171"/>
      <c r="R31" s="1174"/>
      <c r="S31" s="1174"/>
      <c r="T31" s="1175"/>
      <c r="U31" s="1174"/>
      <c r="V31" s="1174"/>
      <c r="W31" s="1174"/>
      <c r="X31" s="1174"/>
      <c r="Y31" s="1174"/>
      <c r="Z31" s="1174"/>
      <c r="AA31" s="1174"/>
      <c r="AG31" s="1173"/>
    </row>
    <row r="32" spans="1:60" s="1162" customFormat="1" ht="53.25" customHeight="1" x14ac:dyDescent="0.2">
      <c r="J32" s="1171"/>
      <c r="L32" s="1172"/>
      <c r="M32" s="1173"/>
      <c r="O32" s="1173"/>
      <c r="P32" s="1173"/>
      <c r="Q32" s="1171"/>
      <c r="R32" s="1174"/>
      <c r="S32" s="1174"/>
      <c r="T32" s="1175"/>
      <c r="U32" s="1174"/>
      <c r="V32" s="1174"/>
      <c r="W32" s="1174"/>
      <c r="X32" s="1174"/>
      <c r="Y32" s="1174"/>
      <c r="Z32" s="1174"/>
      <c r="AA32" s="1174"/>
      <c r="AG32" s="1173"/>
    </row>
    <row r="33" spans="2:60" s="1162" customFormat="1" ht="53.25" customHeight="1" x14ac:dyDescent="0.2">
      <c r="J33" s="1171"/>
      <c r="L33" s="1172"/>
      <c r="M33" s="1173"/>
      <c r="O33" s="1173"/>
      <c r="P33" s="1173"/>
      <c r="Q33" s="1171"/>
      <c r="R33" s="1174"/>
      <c r="S33" s="1174"/>
      <c r="T33" s="1175"/>
      <c r="U33" s="1174"/>
      <c r="V33" s="1174"/>
      <c r="W33" s="1174"/>
      <c r="X33" s="1174"/>
      <c r="Y33" s="1174"/>
      <c r="Z33" s="1174"/>
      <c r="AA33" s="1174"/>
      <c r="AG33" s="1173"/>
    </row>
    <row r="34" spans="2:60" s="1162" customFormat="1" ht="53.25" customHeight="1" x14ac:dyDescent="0.2">
      <c r="J34" s="1171"/>
      <c r="L34" s="1172"/>
      <c r="M34" s="1173"/>
      <c r="O34" s="1173"/>
      <c r="P34" s="1173"/>
      <c r="Q34" s="1171"/>
      <c r="R34" s="1174"/>
      <c r="S34" s="1174"/>
      <c r="T34" s="1175"/>
      <c r="U34" s="1174"/>
      <c r="V34" s="1174"/>
      <c r="W34" s="1174"/>
      <c r="X34" s="1174"/>
      <c r="Y34" s="1174"/>
      <c r="Z34" s="1174"/>
      <c r="AA34" s="1174"/>
      <c r="AG34" s="1173"/>
    </row>
    <row r="35" spans="2:60" s="1162" customFormat="1" ht="53.25" customHeight="1" x14ac:dyDescent="0.2">
      <c r="J35" s="1171"/>
      <c r="L35" s="1172"/>
      <c r="M35" s="1173"/>
      <c r="O35" s="1173"/>
      <c r="P35" s="1173"/>
      <c r="Q35" s="1171"/>
      <c r="R35" s="1174"/>
      <c r="S35" s="1174"/>
      <c r="T35" s="1175"/>
      <c r="U35" s="1174"/>
      <c r="V35" s="1174"/>
      <c r="W35" s="1174"/>
      <c r="X35" s="1174"/>
      <c r="Y35" s="1174"/>
      <c r="Z35" s="1174"/>
      <c r="AA35" s="1174"/>
      <c r="AG35" s="1173"/>
    </row>
    <row r="36" spans="2:60" s="1162" customFormat="1" ht="53.25" customHeight="1" x14ac:dyDescent="0.2">
      <c r="J36" s="1171"/>
      <c r="L36" s="1172"/>
      <c r="M36" s="1173"/>
      <c r="O36" s="1173"/>
      <c r="P36" s="1173"/>
      <c r="Q36" s="1171"/>
      <c r="R36" s="1174"/>
      <c r="S36" s="1174"/>
      <c r="T36" s="1175"/>
      <c r="U36" s="1174"/>
      <c r="V36" s="1174"/>
      <c r="W36" s="1174"/>
      <c r="X36" s="1174"/>
      <c r="Y36" s="1174"/>
      <c r="Z36" s="1174"/>
      <c r="AA36" s="1174"/>
      <c r="AG36" s="1173"/>
    </row>
    <row r="37" spans="2:60" s="1162" customFormat="1" ht="53.25" customHeight="1" x14ac:dyDescent="0.2">
      <c r="J37" s="1171"/>
      <c r="L37" s="1172"/>
      <c r="M37" s="1173"/>
      <c r="O37" s="1173"/>
      <c r="P37" s="1173"/>
      <c r="Q37" s="1171"/>
      <c r="R37" s="1174"/>
      <c r="S37" s="1174"/>
      <c r="T37" s="1175"/>
      <c r="U37" s="1174"/>
      <c r="V37" s="1174"/>
      <c r="W37" s="1174"/>
      <c r="X37" s="1174"/>
      <c r="Y37" s="1174"/>
      <c r="Z37" s="1174"/>
      <c r="AA37" s="1174"/>
      <c r="AG37" s="1173"/>
    </row>
    <row r="38" spans="2:60" ht="53.25" customHeight="1" x14ac:dyDescent="0.25">
      <c r="B38" s="1144"/>
      <c r="C38" s="1144"/>
      <c r="D38" s="1144"/>
      <c r="E38" s="1144"/>
      <c r="J38" s="1154"/>
      <c r="K38" s="1144"/>
      <c r="N38" s="1144"/>
      <c r="Q38" s="1154"/>
      <c r="R38" s="1146"/>
      <c r="S38" s="1146"/>
      <c r="T38" s="1151"/>
      <c r="U38" s="1146"/>
      <c r="V38" s="1146"/>
      <c r="W38" s="1146"/>
      <c r="X38" s="1146"/>
      <c r="Y38" s="1146"/>
      <c r="Z38" s="1146"/>
      <c r="AA38" s="1146"/>
      <c r="AB38" s="1144"/>
      <c r="AC38" s="1144"/>
      <c r="AD38" s="1144"/>
      <c r="AE38" s="1144"/>
      <c r="AF38" s="1144"/>
      <c r="AG38" s="1153"/>
      <c r="AH38" s="1144"/>
      <c r="AI38" s="1144"/>
      <c r="AJ38" s="1144"/>
      <c r="AK38" s="1144"/>
      <c r="AL38" s="1144"/>
      <c r="AM38" s="1144"/>
      <c r="AN38" s="1144"/>
      <c r="AO38" s="1144"/>
      <c r="AP38" s="1144"/>
      <c r="AQ38" s="1144"/>
      <c r="AR38" s="1144"/>
      <c r="AS38" s="1144"/>
      <c r="AT38" s="1144"/>
      <c r="AU38" s="1144"/>
      <c r="AV38" s="1144"/>
      <c r="AW38" s="1144"/>
      <c r="AX38" s="1144"/>
      <c r="AY38" s="1144"/>
      <c r="AZ38" s="1144"/>
      <c r="BA38" s="1144"/>
      <c r="BB38" s="1144"/>
      <c r="BC38" s="1144"/>
      <c r="BD38" s="1144"/>
      <c r="BE38" s="1144"/>
      <c r="BF38" s="1144"/>
      <c r="BG38" s="1144"/>
      <c r="BH38" s="1144"/>
    </row>
    <row r="39" spans="2:60" ht="53.25" customHeight="1" x14ac:dyDescent="0.25">
      <c r="B39" s="1144"/>
      <c r="C39" s="1144"/>
      <c r="D39" s="1144"/>
      <c r="E39" s="1144"/>
      <c r="J39" s="1154"/>
      <c r="K39" s="1144"/>
      <c r="N39" s="1144"/>
      <c r="Q39" s="1154"/>
      <c r="R39" s="1146"/>
      <c r="S39" s="1146"/>
      <c r="T39" s="1151"/>
      <c r="U39" s="1146"/>
      <c r="V39" s="1146"/>
      <c r="W39" s="1146"/>
      <c r="X39" s="1146"/>
      <c r="Y39" s="1146"/>
      <c r="Z39" s="1146"/>
      <c r="AA39" s="1146"/>
      <c r="AB39" s="1144"/>
      <c r="AC39" s="1144"/>
      <c r="AD39" s="1144"/>
      <c r="AE39" s="1144"/>
      <c r="AF39" s="1144"/>
      <c r="AG39" s="1153"/>
      <c r="AH39" s="1144"/>
      <c r="AI39" s="1144"/>
      <c r="AJ39" s="1144"/>
      <c r="AK39" s="1144"/>
      <c r="AL39" s="1144"/>
      <c r="AM39" s="1144"/>
      <c r="AN39" s="1144"/>
      <c r="AO39" s="1144"/>
      <c r="AP39" s="1144"/>
      <c r="AQ39" s="1144"/>
      <c r="AR39" s="1144"/>
      <c r="AS39" s="1144"/>
      <c r="AT39" s="1144"/>
      <c r="AU39" s="1144"/>
      <c r="AV39" s="1144"/>
      <c r="AW39" s="1144"/>
      <c r="AX39" s="1144"/>
      <c r="AY39" s="1144"/>
      <c r="AZ39" s="1144"/>
      <c r="BA39" s="1144"/>
      <c r="BB39" s="1144"/>
      <c r="BC39" s="1144"/>
      <c r="BD39" s="1144"/>
      <c r="BE39" s="1144"/>
      <c r="BF39" s="1144"/>
      <c r="BG39" s="1144"/>
      <c r="BH39" s="1144"/>
    </row>
    <row r="40" spans="2:60" ht="53.25" customHeight="1" x14ac:dyDescent="0.25">
      <c r="B40" s="1144"/>
      <c r="C40" s="1144"/>
      <c r="D40" s="1144"/>
      <c r="E40" s="1144"/>
      <c r="J40" s="1154"/>
      <c r="K40" s="1144"/>
      <c r="N40" s="1144"/>
      <c r="Q40" s="1154"/>
      <c r="R40" s="1146"/>
      <c r="S40" s="1146"/>
      <c r="T40" s="1151"/>
      <c r="U40" s="1146"/>
      <c r="V40" s="1146"/>
      <c r="W40" s="1146"/>
      <c r="X40" s="1146"/>
      <c r="Y40" s="1146"/>
      <c r="Z40" s="1146"/>
      <c r="AA40" s="1146"/>
      <c r="AB40" s="1144"/>
      <c r="AC40" s="1144"/>
      <c r="AD40" s="1144"/>
      <c r="AE40" s="1144"/>
      <c r="AF40" s="1144"/>
      <c r="AG40" s="1153"/>
      <c r="AH40" s="1144"/>
      <c r="AI40" s="1144"/>
      <c r="AJ40" s="1144"/>
      <c r="AK40" s="1144"/>
      <c r="AL40" s="1144"/>
      <c r="AM40" s="1144"/>
      <c r="AN40" s="1144"/>
      <c r="AO40" s="1144"/>
      <c r="AP40" s="1144"/>
      <c r="AQ40" s="1144"/>
      <c r="AR40" s="1144"/>
      <c r="AS40" s="1144"/>
      <c r="AT40" s="1144"/>
      <c r="AU40" s="1144"/>
      <c r="AV40" s="1144"/>
      <c r="AW40" s="1144"/>
      <c r="AX40" s="1144"/>
      <c r="AY40" s="1144"/>
      <c r="AZ40" s="1144"/>
      <c r="BA40" s="1144"/>
      <c r="BB40" s="1144"/>
      <c r="BC40" s="1144"/>
      <c r="BD40" s="1144"/>
      <c r="BE40" s="1144"/>
      <c r="BF40" s="1144"/>
      <c r="BG40" s="1144"/>
      <c r="BH40" s="1144"/>
    </row>
    <row r="41" spans="2:60" ht="53.25" customHeight="1" x14ac:dyDescent="0.25">
      <c r="B41" s="1144"/>
      <c r="C41" s="1144"/>
      <c r="D41" s="1144"/>
      <c r="E41" s="1144"/>
      <c r="J41" s="1154"/>
      <c r="K41" s="1144"/>
      <c r="N41" s="1144"/>
      <c r="Q41" s="1154"/>
      <c r="R41" s="1146"/>
      <c r="S41" s="1146"/>
      <c r="T41" s="1151"/>
      <c r="U41" s="1146"/>
      <c r="V41" s="1146"/>
      <c r="W41" s="1146"/>
      <c r="X41" s="1146"/>
      <c r="Y41" s="1146"/>
      <c r="Z41" s="1146"/>
      <c r="AA41" s="1146"/>
      <c r="AB41" s="1144"/>
      <c r="AC41" s="1144"/>
      <c r="AD41" s="1144"/>
      <c r="AE41" s="1144"/>
      <c r="AF41" s="1144"/>
      <c r="AG41" s="1153"/>
      <c r="AH41" s="1144"/>
      <c r="AI41" s="1144"/>
      <c r="AJ41" s="1144"/>
      <c r="AK41" s="1144"/>
      <c r="AL41" s="1144"/>
      <c r="AM41" s="1144"/>
      <c r="AN41" s="1144"/>
      <c r="AO41" s="1144"/>
      <c r="AP41" s="1144"/>
      <c r="AQ41" s="1144"/>
      <c r="AR41" s="1144"/>
      <c r="AS41" s="1144"/>
      <c r="AT41" s="1144"/>
      <c r="AU41" s="1144"/>
      <c r="AV41" s="1144"/>
      <c r="AW41" s="1144"/>
      <c r="AX41" s="1144"/>
      <c r="AY41" s="1144"/>
      <c r="AZ41" s="1144"/>
      <c r="BA41" s="1144"/>
      <c r="BB41" s="1144"/>
      <c r="BC41" s="1144"/>
      <c r="BD41" s="1144"/>
      <c r="BE41" s="1144"/>
      <c r="BF41" s="1144"/>
      <c r="BG41" s="1144"/>
      <c r="BH41" s="1144"/>
    </row>
    <row r="42" spans="2:60" ht="53.25" customHeight="1" x14ac:dyDescent="0.25">
      <c r="B42" s="1144"/>
      <c r="C42" s="1144"/>
      <c r="D42" s="1144"/>
      <c r="E42" s="1144"/>
      <c r="J42" s="1154"/>
      <c r="K42" s="1144"/>
      <c r="N42" s="1144"/>
      <c r="Q42" s="1154"/>
      <c r="R42" s="1146"/>
      <c r="S42" s="1146"/>
      <c r="T42" s="1151"/>
      <c r="U42" s="1146"/>
      <c r="V42" s="1146"/>
      <c r="W42" s="1146"/>
      <c r="X42" s="1146"/>
      <c r="Y42" s="1146"/>
      <c r="Z42" s="1146"/>
      <c r="AA42" s="1146"/>
      <c r="AB42" s="1144"/>
      <c r="AC42" s="1144"/>
      <c r="AD42" s="1144"/>
      <c r="AE42" s="1144"/>
      <c r="AF42" s="1144"/>
      <c r="AG42" s="1153"/>
      <c r="AH42" s="1144"/>
      <c r="AI42" s="1144"/>
      <c r="AJ42" s="1144"/>
      <c r="AK42" s="1144"/>
      <c r="AL42" s="1144"/>
      <c r="AM42" s="1144"/>
      <c r="AN42" s="1144"/>
      <c r="AO42" s="1144"/>
      <c r="AP42" s="1144"/>
      <c r="AQ42" s="1144"/>
      <c r="AR42" s="1144"/>
      <c r="AS42" s="1144"/>
      <c r="AT42" s="1144"/>
      <c r="AU42" s="1144"/>
      <c r="AV42" s="1144"/>
      <c r="AW42" s="1144"/>
      <c r="AX42" s="1144"/>
      <c r="AY42" s="1144"/>
      <c r="AZ42" s="1144"/>
      <c r="BA42" s="1144"/>
      <c r="BB42" s="1144"/>
      <c r="BC42" s="1144"/>
      <c r="BD42" s="1144"/>
      <c r="BE42" s="1144"/>
      <c r="BF42" s="1144"/>
      <c r="BG42" s="1144"/>
      <c r="BH42" s="1144"/>
    </row>
  </sheetData>
  <mergeCells count="37">
    <mergeCell ref="G14:I14"/>
    <mergeCell ref="K2:P2"/>
    <mergeCell ref="F31:I31"/>
    <mergeCell ref="H20:I20"/>
    <mergeCell ref="J27:M27"/>
    <mergeCell ref="F28:I28"/>
    <mergeCell ref="J28:M28"/>
    <mergeCell ref="J29:M29"/>
    <mergeCell ref="F30:I30"/>
    <mergeCell ref="H11:I11"/>
    <mergeCell ref="H8:I8"/>
    <mergeCell ref="H9:I9"/>
    <mergeCell ref="G10:I10"/>
    <mergeCell ref="U3:V3"/>
    <mergeCell ref="W3:X3"/>
    <mergeCell ref="F5:I5"/>
    <mergeCell ref="G6:I6"/>
    <mergeCell ref="H7:I7"/>
    <mergeCell ref="T3:T4"/>
    <mergeCell ref="F3:N3"/>
    <mergeCell ref="O3:P3"/>
    <mergeCell ref="Q3:Q4"/>
    <mergeCell ref="R3:R4"/>
    <mergeCell ref="S3:S4"/>
    <mergeCell ref="J1:P1"/>
    <mergeCell ref="S1:T1"/>
    <mergeCell ref="U1:V1"/>
    <mergeCell ref="W1:X1"/>
    <mergeCell ref="Q2:R2"/>
    <mergeCell ref="AG3:AG4"/>
    <mergeCell ref="AH3:AH4"/>
    <mergeCell ref="AC1:AF3"/>
    <mergeCell ref="AG2:AH2"/>
    <mergeCell ref="Y3:Z3"/>
    <mergeCell ref="AA3:AB3"/>
    <mergeCell ref="Y1:Z1"/>
    <mergeCell ref="AA1:AB1"/>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Decamps\AppData\Local\Temp\Temp1_OneDrive_2022-12-19.zip\Versión Final POA 2022\[POA Políticas y Estrategias.xlsx]Libro de Códigos'!#REF!</xm:f>
          </x14:formula1>
          <xm:sqref>K20:K22 K15:K17 K11:K13 K7:K9</xm:sqref>
        </x14:dataValidation>
        <x14:dataValidation type="list" allowBlank="1" showInputMessage="1" showErrorMessage="1">
          <x14:formula1>
            <xm:f>'C:\Users\Aileen Decamps\AppData\Local\Temp\Temp1_OneDrive_2022-12-19.zip\Versión Final POA 2022\[POA Políticas y Estrategias.xlsx]Libro de Códigos'!#REF!</xm:f>
          </x14:formula1>
          <xm:sqref>S5:S6 S10 S14 S18:S19</xm:sqref>
        </x14:dataValidation>
        <x14:dataValidation type="list" allowBlank="1" showInputMessage="1" showErrorMessage="1">
          <x14:formula1>
            <xm:f>'C:\Users\Juana Herrera.CPTTE-LT-AR\Documents\POA 2022\[Copy of POA MINPRE 2019 (Autosaved).xlsx]Clasificador de Avances'!#REF!</xm:f>
          </x14:formula1>
          <xm:sqref>S11:S13 S20:S22 S15:S17 S7:S9 AG5:AG22</xm:sqref>
        </x14:dataValidation>
        <x14:dataValidation type="list" allowBlank="1" showInputMessage="1" showErrorMessage="1">
          <x14:formula1>
            <xm:f>'C:\Users\Aileen Decamps\AppData\Local\Temp\Temp1_OneDrive_2022-12-19.zip\Versión Final POA 2022\[POA Políticas y Estrategias.xlsx]Libro de Códigos'!#REF!</xm:f>
          </x14:formula1>
          <xm:sqref>O5:P22</xm:sqref>
        </x14:dataValidation>
        <x14:dataValidation type="list" allowBlank="1" showInputMessage="1" showErrorMessage="1">
          <x14:formula1>
            <xm:f>'C:\Users\Aileen Decamps\AppData\Local\Temp\Temp1_OneDrive_2022-12-19.zip\Versión Final POA 2022\[POA Políticas y Estrategias.xlsx]Libro de Códigos'!#REF!</xm:f>
          </x14:formula1>
          <xm:sqref>N5:N22</xm:sqref>
        </x14:dataValidation>
        <x14:dataValidation type="list" allowBlank="1" showInputMessage="1" showErrorMessage="1">
          <x14:formula1>
            <xm:f>'C:\Users\Juana Herrera.CPTTE-LT-AR\Documents\POA 2022\[Copy of POA MINPRE 2019 (Autosaved).xlsx]Libro de Códigos'!#REF!</xm:f>
          </x14:formula1>
          <xm:sqref>B5:B22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81"/>
  <sheetViews>
    <sheetView topLeftCell="F1" workbookViewId="0">
      <selection activeCell="I6" sqref="I6"/>
    </sheetView>
  </sheetViews>
  <sheetFormatPr defaultColWidth="11.42578125" defaultRowHeight="15.75" x14ac:dyDescent="0.25"/>
  <cols>
    <col min="1" max="1" width="13.42578125" style="725" hidden="1" customWidth="1"/>
    <col min="2" max="2" width="13.42578125" style="726" hidden="1" customWidth="1"/>
    <col min="3" max="5" width="13.42578125" style="727" hidden="1" customWidth="1"/>
    <col min="6" max="7" width="5.42578125" style="725" customWidth="1"/>
    <col min="8" max="8" width="9.7109375" style="725" bestFit="1" customWidth="1"/>
    <col min="9" max="9" width="78.28515625" style="725" customWidth="1"/>
    <col min="10" max="10" width="45.7109375" style="731" customWidth="1"/>
    <col min="11" max="11" width="20.42578125" style="726" customWidth="1"/>
    <col min="12" max="12" width="28.5703125" style="726" customWidth="1"/>
    <col min="13" max="13" width="19.28515625" style="731" customWidth="1"/>
    <col min="14" max="14" width="13.140625" style="726" hidden="1" customWidth="1"/>
    <col min="15" max="15" width="22.28515625" style="775" customWidth="1"/>
    <col min="16" max="16" width="22.7109375" style="775" customWidth="1"/>
    <col min="17" max="17" width="45.5703125" style="733" customWidth="1"/>
    <col min="18" max="18" width="9.85546875" style="727" customWidth="1"/>
    <col min="19" max="19" width="17.5703125" style="727" hidden="1" customWidth="1"/>
    <col min="20" max="20" width="16" style="730" hidden="1" customWidth="1"/>
    <col min="21" max="28" width="8.7109375" style="726" hidden="1" customWidth="1"/>
    <col min="29" max="29" width="39.140625" style="726" hidden="1" customWidth="1"/>
    <col min="30" max="30" width="46.140625" style="726" hidden="1" customWidth="1"/>
    <col min="31" max="32" width="39.140625" style="726" hidden="1" customWidth="1"/>
    <col min="33" max="33" width="22.140625" style="727" customWidth="1"/>
    <col min="34" max="34" width="27" style="728" bestFit="1" customWidth="1"/>
    <col min="35" max="35" width="33" style="725" customWidth="1"/>
    <col min="36" max="36" width="11.42578125" style="725"/>
    <col min="37" max="37" width="18.42578125" style="725" bestFit="1" customWidth="1"/>
    <col min="38" max="16383" width="11.42578125" style="725"/>
    <col min="16384" max="16384" width="9.140625" style="725" customWidth="1"/>
  </cols>
  <sheetData>
    <row r="1" spans="1:60" s="737" customFormat="1" ht="61.5" customHeight="1" x14ac:dyDescent="0.25">
      <c r="A1" s="734"/>
      <c r="B1" s="734"/>
      <c r="C1" s="734"/>
      <c r="D1" s="734"/>
      <c r="E1" s="734"/>
      <c r="F1" s="735"/>
      <c r="G1" s="735"/>
      <c r="H1" s="735"/>
      <c r="I1" s="736"/>
      <c r="J1" s="444" t="s">
        <v>0</v>
      </c>
      <c r="K1" s="444"/>
      <c r="L1" s="444"/>
      <c r="M1" s="444"/>
      <c r="N1" s="444"/>
      <c r="O1" s="444"/>
      <c r="P1" s="444"/>
      <c r="Q1" s="776"/>
      <c r="R1" s="771"/>
      <c r="S1" s="445"/>
      <c r="T1" s="446"/>
      <c r="U1" s="421"/>
      <c r="V1" s="417"/>
      <c r="W1" s="421"/>
      <c r="X1" s="417"/>
      <c r="Y1" s="421"/>
      <c r="Z1" s="417"/>
      <c r="AA1" s="421"/>
      <c r="AB1" s="417"/>
      <c r="AC1" s="418" t="s">
        <v>1</v>
      </c>
      <c r="AD1" s="422"/>
      <c r="AE1" s="422"/>
      <c r="AF1" s="423"/>
      <c r="AG1" s="771"/>
      <c r="AH1" s="771"/>
    </row>
    <row r="2" spans="1:60" s="737" customFormat="1" ht="34.5" customHeight="1" x14ac:dyDescent="0.2">
      <c r="A2" s="734"/>
      <c r="B2" s="734"/>
      <c r="C2" s="734"/>
      <c r="D2" s="734"/>
      <c r="E2" s="734"/>
      <c r="F2" s="735"/>
      <c r="G2" s="735"/>
      <c r="H2" s="735"/>
      <c r="I2" s="736"/>
      <c r="J2" s="1266" t="s">
        <v>2</v>
      </c>
      <c r="K2" s="1266"/>
      <c r="L2" s="449" t="s">
        <v>707</v>
      </c>
      <c r="M2" s="449"/>
      <c r="N2" s="449"/>
      <c r="O2" s="449"/>
      <c r="P2" s="450"/>
      <c r="Q2" s="658" t="s">
        <v>4</v>
      </c>
      <c r="R2" s="660"/>
      <c r="S2" s="777"/>
      <c r="T2" s="778"/>
      <c r="U2" s="779"/>
      <c r="V2" s="780"/>
      <c r="W2" s="779"/>
      <c r="X2" s="780"/>
      <c r="Y2" s="779"/>
      <c r="Z2" s="780"/>
      <c r="AA2" s="779"/>
      <c r="AB2" s="780"/>
      <c r="AC2" s="424"/>
      <c r="AD2" s="425"/>
      <c r="AE2" s="425"/>
      <c r="AF2" s="426"/>
      <c r="AG2" s="659" t="s">
        <v>5</v>
      </c>
      <c r="AH2" s="563"/>
    </row>
    <row r="3" spans="1:60" s="784" customFormat="1" ht="24.75" customHeight="1" x14ac:dyDescent="0.3">
      <c r="A3" s="781"/>
      <c r="B3" s="781"/>
      <c r="C3" s="781"/>
      <c r="D3" s="781"/>
      <c r="E3" s="781"/>
      <c r="F3" s="462" t="s">
        <v>6</v>
      </c>
      <c r="G3" s="464"/>
      <c r="H3" s="464"/>
      <c r="I3" s="464"/>
      <c r="J3" s="463"/>
      <c r="K3" s="463"/>
      <c r="L3" s="463"/>
      <c r="M3" s="463"/>
      <c r="N3" s="561"/>
      <c r="O3" s="437" t="s">
        <v>7</v>
      </c>
      <c r="P3" s="431"/>
      <c r="Q3" s="564" t="s">
        <v>8</v>
      </c>
      <c r="R3" s="565" t="s">
        <v>9</v>
      </c>
      <c r="S3" s="566" t="s">
        <v>10</v>
      </c>
      <c r="T3" s="566" t="s">
        <v>11</v>
      </c>
      <c r="U3" s="567" t="s">
        <v>12</v>
      </c>
      <c r="V3" s="567"/>
      <c r="W3" s="567" t="s">
        <v>13</v>
      </c>
      <c r="X3" s="567"/>
      <c r="Y3" s="567" t="s">
        <v>14</v>
      </c>
      <c r="Z3" s="567"/>
      <c r="AA3" s="567" t="s">
        <v>15</v>
      </c>
      <c r="AB3" s="567"/>
      <c r="AC3" s="427"/>
      <c r="AD3" s="428"/>
      <c r="AE3" s="428"/>
      <c r="AF3" s="429"/>
      <c r="AG3" s="568" t="s">
        <v>16</v>
      </c>
      <c r="AH3" s="569" t="s">
        <v>17</v>
      </c>
    </row>
    <row r="4" spans="1:60" s="792" customFormat="1" ht="85.5" customHeight="1" x14ac:dyDescent="0.3">
      <c r="A4" s="785" t="s">
        <v>18</v>
      </c>
      <c r="B4" s="785" t="s">
        <v>19</v>
      </c>
      <c r="C4" s="785" t="s">
        <v>20</v>
      </c>
      <c r="D4" s="785" t="s">
        <v>21</v>
      </c>
      <c r="E4" s="785" t="s">
        <v>22</v>
      </c>
      <c r="F4" s="786" t="s">
        <v>23</v>
      </c>
      <c r="G4" s="786" t="s">
        <v>24</v>
      </c>
      <c r="H4" s="786" t="s">
        <v>25</v>
      </c>
      <c r="I4" s="787"/>
      <c r="J4" s="788" t="s">
        <v>26</v>
      </c>
      <c r="K4" s="788" t="s">
        <v>27</v>
      </c>
      <c r="L4" s="789" t="s">
        <v>28</v>
      </c>
      <c r="M4" s="788" t="s">
        <v>29</v>
      </c>
      <c r="N4" s="789" t="s">
        <v>30</v>
      </c>
      <c r="O4" s="782" t="s">
        <v>31</v>
      </c>
      <c r="P4" s="783" t="s">
        <v>32</v>
      </c>
      <c r="Q4" s="578"/>
      <c r="R4" s="579"/>
      <c r="S4" s="580"/>
      <c r="T4" s="580"/>
      <c r="U4" s="790" t="s">
        <v>9</v>
      </c>
      <c r="V4" s="790" t="s">
        <v>33</v>
      </c>
      <c r="W4" s="790" t="s">
        <v>9</v>
      </c>
      <c r="X4" s="790" t="s">
        <v>33</v>
      </c>
      <c r="Y4" s="790" t="s">
        <v>9</v>
      </c>
      <c r="Z4" s="790" t="s">
        <v>33</v>
      </c>
      <c r="AA4" s="790" t="s">
        <v>9</v>
      </c>
      <c r="AB4" s="790" t="s">
        <v>33</v>
      </c>
      <c r="AC4" s="791" t="s">
        <v>34</v>
      </c>
      <c r="AD4" s="791" t="s">
        <v>35</v>
      </c>
      <c r="AE4" s="791" t="s">
        <v>36</v>
      </c>
      <c r="AF4" s="791" t="s">
        <v>37</v>
      </c>
      <c r="AG4" s="568"/>
      <c r="AH4" s="569"/>
    </row>
    <row r="5" spans="1:60" s="802" customFormat="1" ht="37.5" x14ac:dyDescent="0.3">
      <c r="A5" s="1200"/>
      <c r="B5" s="1201"/>
      <c r="C5" s="1201">
        <v>1</v>
      </c>
      <c r="D5" s="1201"/>
      <c r="E5" s="1201"/>
      <c r="F5" s="1267" t="s">
        <v>708</v>
      </c>
      <c r="G5" s="1249"/>
      <c r="H5" s="1249"/>
      <c r="I5" s="1249"/>
      <c r="J5" s="1202"/>
      <c r="K5" s="1203"/>
      <c r="L5" s="1203"/>
      <c r="M5" s="1202"/>
      <c r="N5" s="1203"/>
      <c r="O5" s="1268" t="s">
        <v>12</v>
      </c>
      <c r="P5" s="1268" t="s">
        <v>15</v>
      </c>
      <c r="Q5" s="1204" t="s">
        <v>44</v>
      </c>
      <c r="R5" s="1205">
        <v>1</v>
      </c>
      <c r="S5" s="1045" t="s">
        <v>345</v>
      </c>
      <c r="T5" s="1269">
        <v>0.3</v>
      </c>
      <c r="U5" s="1270"/>
      <c r="V5" s="1271"/>
      <c r="W5" s="1270"/>
      <c r="X5" s="1271"/>
      <c r="Y5" s="1270"/>
      <c r="Z5" s="1271"/>
      <c r="AA5" s="1271"/>
      <c r="AB5" s="1271"/>
      <c r="AC5" s="800"/>
      <c r="AD5" s="800"/>
      <c r="AE5" s="800"/>
      <c r="AF5" s="800"/>
      <c r="AG5" s="1252" t="s">
        <v>42</v>
      </c>
      <c r="AH5" s="1210">
        <f>AH6+AH11</f>
        <v>53989538.00000003</v>
      </c>
      <c r="AI5" s="792"/>
      <c r="AJ5" s="792"/>
      <c r="AK5" s="792"/>
      <c r="AL5" s="792"/>
      <c r="AM5" s="792"/>
      <c r="AN5" s="792"/>
      <c r="AO5" s="792"/>
      <c r="AP5" s="792"/>
      <c r="AQ5" s="792"/>
      <c r="AR5" s="792"/>
      <c r="AS5" s="792"/>
      <c r="AT5" s="792"/>
      <c r="AU5" s="792"/>
      <c r="AV5" s="792"/>
      <c r="AW5" s="792"/>
      <c r="AX5" s="792"/>
      <c r="AY5" s="792"/>
      <c r="AZ5" s="792"/>
      <c r="BA5" s="792"/>
      <c r="BB5" s="792"/>
      <c r="BC5" s="792"/>
      <c r="BD5" s="792"/>
      <c r="BE5" s="792"/>
      <c r="BF5" s="792"/>
      <c r="BG5" s="792"/>
      <c r="BH5" s="792"/>
    </row>
    <row r="6" spans="1:60" s="815" customFormat="1" ht="37.5" x14ac:dyDescent="0.3">
      <c r="A6" s="1212"/>
      <c r="B6" s="1213"/>
      <c r="C6" s="1213">
        <v>1</v>
      </c>
      <c r="D6" s="1213">
        <v>1</v>
      </c>
      <c r="E6" s="1213"/>
      <c r="F6" s="1214"/>
      <c r="G6" s="1272" t="s">
        <v>709</v>
      </c>
      <c r="H6" s="1214"/>
      <c r="I6" s="1214"/>
      <c r="J6" s="1215"/>
      <c r="K6" s="1216"/>
      <c r="L6" s="707"/>
      <c r="M6" s="1215"/>
      <c r="N6" s="1216"/>
      <c r="O6" s="1273" t="s">
        <v>12</v>
      </c>
      <c r="P6" s="1273" t="s">
        <v>15</v>
      </c>
      <c r="Q6" s="1215" t="s">
        <v>44</v>
      </c>
      <c r="R6" s="1218">
        <v>1</v>
      </c>
      <c r="S6" s="1218" t="s">
        <v>345</v>
      </c>
      <c r="T6" s="1274">
        <v>10</v>
      </c>
      <c r="U6" s="1275">
        <v>0.25</v>
      </c>
      <c r="V6" s="1275"/>
      <c r="W6" s="1275">
        <v>0.25</v>
      </c>
      <c r="X6" s="1276"/>
      <c r="Y6" s="1275">
        <v>0.25</v>
      </c>
      <c r="Z6" s="1277"/>
      <c r="AA6" s="1275">
        <v>0.25</v>
      </c>
      <c r="AB6" s="1278"/>
      <c r="AC6" s="812"/>
      <c r="AD6" s="812"/>
      <c r="AE6" s="812"/>
      <c r="AF6" s="812"/>
      <c r="AG6" s="1215" t="s">
        <v>42</v>
      </c>
      <c r="AH6" s="1224">
        <f>SUM(AH7:AH10)</f>
        <v>4927000</v>
      </c>
      <c r="AI6" s="792"/>
      <c r="AJ6" s="792"/>
      <c r="AK6" s="814"/>
      <c r="AL6" s="792"/>
      <c r="AM6" s="792"/>
      <c r="AN6" s="792"/>
      <c r="AO6" s="792"/>
      <c r="AP6" s="792"/>
      <c r="AQ6" s="792"/>
      <c r="AR6" s="792"/>
      <c r="AS6" s="792"/>
      <c r="AT6" s="792"/>
      <c r="AU6" s="792"/>
      <c r="AV6" s="792"/>
      <c r="AW6" s="792"/>
      <c r="AX6" s="792"/>
      <c r="AY6" s="792"/>
      <c r="AZ6" s="792"/>
      <c r="BA6" s="792"/>
      <c r="BB6" s="792"/>
      <c r="BC6" s="792"/>
      <c r="BD6" s="792"/>
      <c r="BE6" s="792"/>
      <c r="BF6" s="792"/>
      <c r="BG6" s="792"/>
      <c r="BH6" s="792"/>
    </row>
    <row r="7" spans="1:60" s="1293" customFormat="1" ht="37.5" x14ac:dyDescent="0.3">
      <c r="A7" s="1227" t="str">
        <f>+ CONCATENATE("ID", "-", B7, "-",C7, ".", D7, ".", E7)</f>
        <v>ID-DRH-1.1.1</v>
      </c>
      <c r="B7" s="1279" t="s">
        <v>47</v>
      </c>
      <c r="C7" s="1279">
        <v>1</v>
      </c>
      <c r="D7" s="1279">
        <v>1</v>
      </c>
      <c r="E7" s="1279">
        <v>1</v>
      </c>
      <c r="F7" s="1280"/>
      <c r="G7" s="1281"/>
      <c r="H7" s="1282" t="s">
        <v>348</v>
      </c>
      <c r="I7" s="1280"/>
      <c r="J7" s="1283" t="s">
        <v>710</v>
      </c>
      <c r="K7" s="1279" t="s">
        <v>47</v>
      </c>
      <c r="L7" s="1279" t="s">
        <v>96</v>
      </c>
      <c r="M7" s="1283" t="s">
        <v>49</v>
      </c>
      <c r="N7" s="1279" t="s">
        <v>208</v>
      </c>
      <c r="O7" s="1284" t="s">
        <v>711</v>
      </c>
      <c r="P7" s="1284" t="s">
        <v>15</v>
      </c>
      <c r="Q7" s="1285"/>
      <c r="R7" s="1286"/>
      <c r="S7" s="1287"/>
      <c r="T7" s="1288"/>
      <c r="U7" s="1289"/>
      <c r="V7" s="1289"/>
      <c r="W7" s="1289"/>
      <c r="X7" s="1290"/>
      <c r="Y7" s="1289"/>
      <c r="Z7" s="1291"/>
      <c r="AA7" s="1289"/>
      <c r="AB7" s="1291"/>
      <c r="AC7" s="1237" t="s">
        <v>51</v>
      </c>
      <c r="AD7" s="1292"/>
      <c r="AE7" s="1292"/>
      <c r="AF7" s="1292"/>
      <c r="AG7" s="1231" t="s">
        <v>42</v>
      </c>
      <c r="AH7" s="1238">
        <v>4927000</v>
      </c>
      <c r="AK7" s="1294"/>
    </row>
    <row r="8" spans="1:60" s="1293" customFormat="1" ht="37.5" x14ac:dyDescent="0.3">
      <c r="A8" s="1227" t="str">
        <f>+ CONCATENATE("ID", "-", B8, "-",C8, ".", D8, ".", E8)</f>
        <v>ID-DRH-1.1.2</v>
      </c>
      <c r="B8" s="1279" t="s">
        <v>47</v>
      </c>
      <c r="C8" s="1279">
        <v>1</v>
      </c>
      <c r="D8" s="1279">
        <v>1</v>
      </c>
      <c r="E8" s="1279">
        <v>2</v>
      </c>
      <c r="F8" s="1280"/>
      <c r="G8" s="1281"/>
      <c r="H8" s="1282" t="s">
        <v>712</v>
      </c>
      <c r="I8" s="1280"/>
      <c r="J8" s="1283" t="s">
        <v>713</v>
      </c>
      <c r="K8" s="1279" t="s">
        <v>47</v>
      </c>
      <c r="L8" s="1279" t="s">
        <v>96</v>
      </c>
      <c r="M8" s="1283" t="s">
        <v>49</v>
      </c>
      <c r="N8" s="1279" t="s">
        <v>226</v>
      </c>
      <c r="O8" s="1284" t="s">
        <v>711</v>
      </c>
      <c r="P8" s="1284" t="s">
        <v>15</v>
      </c>
      <c r="Q8" s="1285"/>
      <c r="R8" s="1286"/>
      <c r="S8" s="1287"/>
      <c r="T8" s="1288"/>
      <c r="U8" s="1289"/>
      <c r="V8" s="1289"/>
      <c r="W8" s="1289"/>
      <c r="X8" s="1290"/>
      <c r="Y8" s="1289"/>
      <c r="Z8" s="1291"/>
      <c r="AA8" s="1289"/>
      <c r="AB8" s="1291"/>
      <c r="AC8" s="1295" t="s">
        <v>714</v>
      </c>
      <c r="AD8" s="1292"/>
      <c r="AE8" s="1292"/>
      <c r="AF8" s="1292"/>
      <c r="AG8" s="1231" t="s">
        <v>42</v>
      </c>
      <c r="AH8" s="1238">
        <v>0</v>
      </c>
      <c r="AK8" s="1294"/>
    </row>
    <row r="9" spans="1:60" s="827" customFormat="1" ht="37.5" x14ac:dyDescent="0.3">
      <c r="A9" s="1227" t="str">
        <f t="shared" ref="A9:A10" si="0">+ CONCATENATE("ID", "-", B9, "-",C9, ".", D9, ".", E9)</f>
        <v>ID-DRH-1.1.3</v>
      </c>
      <c r="B9" s="1279" t="s">
        <v>47</v>
      </c>
      <c r="C9" s="1279">
        <v>1</v>
      </c>
      <c r="D9" s="1279">
        <v>1</v>
      </c>
      <c r="E9" s="1279">
        <v>3</v>
      </c>
      <c r="F9" s="1229"/>
      <c r="G9" s="1242"/>
      <c r="H9" s="1229" t="s">
        <v>715</v>
      </c>
      <c r="I9" s="1242"/>
      <c r="J9" s="1231" t="s">
        <v>716</v>
      </c>
      <c r="K9" s="1279" t="s">
        <v>47</v>
      </c>
      <c r="L9" s="1279" t="s">
        <v>96</v>
      </c>
      <c r="M9" s="1283" t="s">
        <v>49</v>
      </c>
      <c r="N9" s="1279" t="s">
        <v>208</v>
      </c>
      <c r="O9" s="1284" t="s">
        <v>711</v>
      </c>
      <c r="P9" s="1284" t="s">
        <v>15</v>
      </c>
      <c r="Q9" s="821"/>
      <c r="R9" s="822"/>
      <c r="S9" s="1228"/>
      <c r="T9" s="1296"/>
      <c r="U9" s="1297"/>
      <c r="V9" s="1297"/>
      <c r="W9" s="1297"/>
      <c r="X9" s="1297"/>
      <c r="Y9" s="1297"/>
      <c r="Z9" s="1298"/>
      <c r="AA9" s="1298"/>
      <c r="AB9" s="1298"/>
      <c r="AC9" s="1237" t="s">
        <v>51</v>
      </c>
      <c r="AD9" s="1237"/>
      <c r="AE9" s="1237"/>
      <c r="AF9" s="1237"/>
      <c r="AG9" s="1231" t="s">
        <v>42</v>
      </c>
      <c r="AH9" s="1238">
        <v>0</v>
      </c>
    </row>
    <row r="10" spans="1:60" s="827" customFormat="1" ht="37.5" x14ac:dyDescent="0.3">
      <c r="A10" s="1227" t="str">
        <f t="shared" si="0"/>
        <v>ID-DRH-1.1.4</v>
      </c>
      <c r="B10" s="1279" t="s">
        <v>47</v>
      </c>
      <c r="C10" s="1279">
        <v>1</v>
      </c>
      <c r="D10" s="1279">
        <v>1</v>
      </c>
      <c r="E10" s="1279">
        <v>4</v>
      </c>
      <c r="F10" s="1229"/>
      <c r="G10" s="1242"/>
      <c r="H10" s="1229" t="s">
        <v>717</v>
      </c>
      <c r="I10" s="1242"/>
      <c r="J10" s="1231" t="s">
        <v>716</v>
      </c>
      <c r="K10" s="1279" t="s">
        <v>47</v>
      </c>
      <c r="M10" s="1283" t="s">
        <v>49</v>
      </c>
      <c r="N10" s="1279" t="s">
        <v>208</v>
      </c>
      <c r="O10" s="1284" t="s">
        <v>711</v>
      </c>
      <c r="P10" s="1284" t="s">
        <v>15</v>
      </c>
      <c r="Q10" s="821"/>
      <c r="R10" s="822"/>
      <c r="S10" s="1228"/>
      <c r="T10" s="1296"/>
      <c r="U10" s="1297"/>
      <c r="V10" s="1297"/>
      <c r="W10" s="1297"/>
      <c r="X10" s="1297"/>
      <c r="Y10" s="1297"/>
      <c r="Z10" s="1298"/>
      <c r="AA10" s="1298"/>
      <c r="AB10" s="1298"/>
      <c r="AC10" s="1237" t="s">
        <v>51</v>
      </c>
      <c r="AD10" s="1241"/>
      <c r="AE10" s="1241"/>
      <c r="AF10" s="1241"/>
      <c r="AG10" s="1231" t="s">
        <v>42</v>
      </c>
      <c r="AH10" s="1238">
        <v>0</v>
      </c>
    </row>
    <row r="11" spans="1:60" s="815" customFormat="1" ht="37.5" x14ac:dyDescent="0.3">
      <c r="A11" s="1212"/>
      <c r="B11" s="1213"/>
      <c r="C11" s="1213">
        <v>1</v>
      </c>
      <c r="D11" s="1213">
        <v>2</v>
      </c>
      <c r="E11" s="1213"/>
      <c r="F11" s="1214"/>
      <c r="G11" s="1251" t="s">
        <v>601</v>
      </c>
      <c r="H11" s="1214"/>
      <c r="I11" s="1214"/>
      <c r="J11" s="1215"/>
      <c r="K11" s="1216"/>
      <c r="L11" s="707"/>
      <c r="M11" s="1215"/>
      <c r="N11" s="1216"/>
      <c r="O11" s="1273" t="s">
        <v>12</v>
      </c>
      <c r="P11" s="1273" t="s">
        <v>15</v>
      </c>
      <c r="Q11" s="1215" t="s">
        <v>44</v>
      </c>
      <c r="R11" s="1218">
        <v>1</v>
      </c>
      <c r="S11" s="1218" t="s">
        <v>345</v>
      </c>
      <c r="T11" s="1299">
        <v>0.2</v>
      </c>
      <c r="U11" s="1275">
        <v>0.25</v>
      </c>
      <c r="V11" s="1275"/>
      <c r="W11" s="1275">
        <v>0.25</v>
      </c>
      <c r="X11" s="1276"/>
      <c r="Y11" s="1275">
        <v>0.25</v>
      </c>
      <c r="Z11" s="1277"/>
      <c r="AA11" s="1275">
        <v>0.25</v>
      </c>
      <c r="AB11" s="1278"/>
      <c r="AC11" s="812"/>
      <c r="AD11" s="812"/>
      <c r="AE11" s="812"/>
      <c r="AF11" s="812"/>
      <c r="AG11" s="1215" t="s">
        <v>42</v>
      </c>
      <c r="AH11" s="1224">
        <f>SUM(AH12:AH17)</f>
        <v>49062538.00000003</v>
      </c>
      <c r="AI11" s="792"/>
      <c r="AJ11" s="792"/>
      <c r="AK11" s="792"/>
      <c r="AL11" s="792"/>
      <c r="AM11" s="792"/>
      <c r="AN11" s="792"/>
      <c r="AO11" s="792"/>
      <c r="AP11" s="792"/>
      <c r="AQ11" s="792"/>
      <c r="AR11" s="792"/>
      <c r="AS11" s="792"/>
      <c r="AT11" s="792"/>
      <c r="AU11" s="792"/>
      <c r="AV11" s="792"/>
      <c r="AW11" s="792"/>
      <c r="AX11" s="792"/>
      <c r="AY11" s="792"/>
      <c r="AZ11" s="792"/>
      <c r="BA11" s="792"/>
      <c r="BB11" s="792"/>
      <c r="BC11" s="792"/>
      <c r="BD11" s="792"/>
      <c r="BE11" s="792"/>
      <c r="BF11" s="792"/>
      <c r="BG11" s="792"/>
      <c r="BH11" s="792"/>
    </row>
    <row r="12" spans="1:60" s="827" customFormat="1" ht="37.5" x14ac:dyDescent="0.3">
      <c r="A12" s="1227" t="str">
        <f t="shared" ref="A12:A36" si="1">+ CONCATENATE("ID", "-", B12, "-",C12, ".", D12, ".", E12)</f>
        <v>ID-DRH-1.2.1</v>
      </c>
      <c r="B12" s="1279" t="s">
        <v>47</v>
      </c>
      <c r="C12" s="1279">
        <v>1</v>
      </c>
      <c r="D12" s="1228">
        <v>2</v>
      </c>
      <c r="E12" s="1228">
        <v>1</v>
      </c>
      <c r="F12" s="1229"/>
      <c r="G12" s="1242"/>
      <c r="H12" s="1229" t="s">
        <v>718</v>
      </c>
      <c r="I12" s="1229"/>
      <c r="J12" s="1231" t="s">
        <v>719</v>
      </c>
      <c r="K12" s="1279" t="s">
        <v>47</v>
      </c>
      <c r="L12" s="1279" t="s">
        <v>96</v>
      </c>
      <c r="M12" s="1231" t="s">
        <v>62</v>
      </c>
      <c r="N12" s="1279" t="s">
        <v>208</v>
      </c>
      <c r="O12" s="1284" t="s">
        <v>711</v>
      </c>
      <c r="P12" s="1284" t="s">
        <v>15</v>
      </c>
      <c r="Q12" s="821"/>
      <c r="R12" s="822"/>
      <c r="S12" s="1228"/>
      <c r="T12" s="1297"/>
      <c r="U12" s="1297"/>
      <c r="V12" s="1297"/>
      <c r="W12" s="1297"/>
      <c r="X12" s="1297"/>
      <c r="Y12" s="1297"/>
      <c r="Z12" s="1298"/>
      <c r="AA12" s="1298"/>
      <c r="AB12" s="1298"/>
      <c r="AC12" s="1237"/>
      <c r="AD12" s="1237"/>
      <c r="AE12" s="1237"/>
      <c r="AF12" s="1237"/>
      <c r="AG12" s="1231" t="s">
        <v>42</v>
      </c>
      <c r="AH12" s="1238">
        <v>0</v>
      </c>
    </row>
    <row r="13" spans="1:60" s="827" customFormat="1" ht="37.5" x14ac:dyDescent="0.3">
      <c r="A13" s="1227" t="str">
        <f>+ CONCATENATE("ID", "-", B13, "-",C13, ".", D13, ".", E13)</f>
        <v>ID-DRH-1.2.2</v>
      </c>
      <c r="B13" s="1279" t="s">
        <v>47</v>
      </c>
      <c r="C13" s="1279">
        <v>1</v>
      </c>
      <c r="D13" s="1228">
        <v>2</v>
      </c>
      <c r="E13" s="1228">
        <v>2</v>
      </c>
      <c r="F13" s="1229"/>
      <c r="G13" s="1242"/>
      <c r="H13" s="1229" t="s">
        <v>720</v>
      </c>
      <c r="I13" s="1229"/>
      <c r="J13" s="1231" t="s">
        <v>721</v>
      </c>
      <c r="K13" s="1279" t="s">
        <v>47</v>
      </c>
      <c r="L13" s="1279" t="s">
        <v>96</v>
      </c>
      <c r="M13" s="1231" t="s">
        <v>49</v>
      </c>
      <c r="N13" s="1279" t="s">
        <v>208</v>
      </c>
      <c r="O13" s="1284" t="s">
        <v>711</v>
      </c>
      <c r="P13" s="1284" t="s">
        <v>15</v>
      </c>
      <c r="Q13" s="821"/>
      <c r="R13" s="822"/>
      <c r="S13" s="1228"/>
      <c r="T13" s="1297"/>
      <c r="U13" s="1297"/>
      <c r="V13" s="1297"/>
      <c r="W13" s="1297"/>
      <c r="X13" s="1297"/>
      <c r="Y13" s="1297"/>
      <c r="Z13" s="1298"/>
      <c r="AA13" s="1298"/>
      <c r="AB13" s="1298"/>
      <c r="AC13" s="1237"/>
      <c r="AD13" s="1237"/>
      <c r="AE13" s="1237"/>
      <c r="AF13" s="1237"/>
      <c r="AG13" s="1231" t="s">
        <v>42</v>
      </c>
      <c r="AH13" s="1238">
        <v>13696038.00000003</v>
      </c>
    </row>
    <row r="14" spans="1:60" s="827" customFormat="1" ht="37.5" x14ac:dyDescent="0.3">
      <c r="A14" s="1227" t="str">
        <f t="shared" ref="A14:A17" si="2">+ CONCATENATE("ID", "-", B14, "-",C14, ".", D14, ".", E14)</f>
        <v>ID-DRH-1.2.3</v>
      </c>
      <c r="B14" s="1279" t="s">
        <v>47</v>
      </c>
      <c r="C14" s="1279">
        <v>1</v>
      </c>
      <c r="D14" s="1228">
        <v>2</v>
      </c>
      <c r="E14" s="1228">
        <v>3</v>
      </c>
      <c r="F14" s="1229"/>
      <c r="G14" s="1242"/>
      <c r="H14" s="614" t="s">
        <v>722</v>
      </c>
      <c r="I14" s="1300"/>
      <c r="J14" s="1231" t="s">
        <v>723</v>
      </c>
      <c r="K14" s="1279" t="s">
        <v>47</v>
      </c>
      <c r="L14" s="1279" t="s">
        <v>96</v>
      </c>
      <c r="M14" s="1231" t="s">
        <v>49</v>
      </c>
      <c r="N14" s="1279" t="s">
        <v>208</v>
      </c>
      <c r="O14" s="1284" t="s">
        <v>711</v>
      </c>
      <c r="P14" s="1284" t="s">
        <v>15</v>
      </c>
      <c r="Q14" s="821"/>
      <c r="R14" s="822"/>
      <c r="S14" s="1228"/>
      <c r="T14" s="1297"/>
      <c r="U14" s="1297"/>
      <c r="V14" s="1297"/>
      <c r="W14" s="1297"/>
      <c r="X14" s="1297"/>
      <c r="Y14" s="1297"/>
      <c r="Z14" s="1298"/>
      <c r="AA14" s="1298"/>
      <c r="AB14" s="1298"/>
      <c r="AC14" s="1237"/>
      <c r="AD14" s="1237"/>
      <c r="AE14" s="1237"/>
      <c r="AF14" s="1237"/>
      <c r="AG14" s="1231" t="s">
        <v>42</v>
      </c>
      <c r="AH14" s="1238">
        <v>35366500</v>
      </c>
    </row>
    <row r="15" spans="1:60" s="827" customFormat="1" ht="37.5" x14ac:dyDescent="0.3">
      <c r="A15" s="1227" t="str">
        <f t="shared" si="2"/>
        <v>ID-DRH-1.2.4</v>
      </c>
      <c r="B15" s="1279" t="s">
        <v>47</v>
      </c>
      <c r="C15" s="1279">
        <v>1</v>
      </c>
      <c r="D15" s="1228">
        <v>2</v>
      </c>
      <c r="E15" s="1228">
        <v>4</v>
      </c>
      <c r="F15" s="1229"/>
      <c r="G15" s="1242"/>
      <c r="H15" s="1229" t="s">
        <v>724</v>
      </c>
      <c r="I15" s="1229"/>
      <c r="J15" s="1231" t="s">
        <v>725</v>
      </c>
      <c r="K15" s="1279" t="s">
        <v>47</v>
      </c>
      <c r="L15" s="1279" t="s">
        <v>96</v>
      </c>
      <c r="M15" s="1231" t="s">
        <v>49</v>
      </c>
      <c r="N15" s="1279" t="s">
        <v>208</v>
      </c>
      <c r="O15" s="1284" t="s">
        <v>711</v>
      </c>
      <c r="P15" s="1284" t="s">
        <v>15</v>
      </c>
      <c r="Q15" s="821"/>
      <c r="R15" s="822"/>
      <c r="S15" s="1228"/>
      <c r="T15" s="1297"/>
      <c r="U15" s="1297"/>
      <c r="V15" s="1297"/>
      <c r="W15" s="1297"/>
      <c r="X15" s="1297"/>
      <c r="Y15" s="1297"/>
      <c r="Z15" s="1298"/>
      <c r="AA15" s="1298"/>
      <c r="AB15" s="1298"/>
      <c r="AC15" s="1237"/>
      <c r="AD15" s="1237"/>
      <c r="AE15" s="1237"/>
      <c r="AF15" s="1237"/>
      <c r="AG15" s="1231" t="s">
        <v>42</v>
      </c>
      <c r="AH15" s="1238">
        <v>0</v>
      </c>
    </row>
    <row r="16" spans="1:60" s="827" customFormat="1" ht="37.5" x14ac:dyDescent="0.3">
      <c r="A16" s="1227" t="str">
        <f t="shared" si="2"/>
        <v>ID-DRH-1.2.5</v>
      </c>
      <c r="B16" s="1279" t="s">
        <v>47</v>
      </c>
      <c r="C16" s="1279">
        <v>1</v>
      </c>
      <c r="D16" s="1228">
        <v>2</v>
      </c>
      <c r="E16" s="1228">
        <v>5</v>
      </c>
      <c r="F16" s="1229"/>
      <c r="G16" s="1242"/>
      <c r="H16" s="643" t="s">
        <v>726</v>
      </c>
      <c r="I16" s="648"/>
      <c r="J16" s="1231" t="s">
        <v>727</v>
      </c>
      <c r="K16" s="1279" t="s">
        <v>47</v>
      </c>
      <c r="L16" s="1279" t="s">
        <v>96</v>
      </c>
      <c r="M16" s="1231" t="s">
        <v>49</v>
      </c>
      <c r="N16" s="1279" t="s">
        <v>208</v>
      </c>
      <c r="O16" s="1284" t="s">
        <v>711</v>
      </c>
      <c r="P16" s="1284" t="s">
        <v>15</v>
      </c>
      <c r="Q16" s="821"/>
      <c r="R16" s="822"/>
      <c r="S16" s="1228"/>
      <c r="T16" s="1297"/>
      <c r="U16" s="1297"/>
      <c r="V16" s="1297"/>
      <c r="W16" s="1297"/>
      <c r="X16" s="1297"/>
      <c r="Y16" s="1297"/>
      <c r="Z16" s="1298"/>
      <c r="AA16" s="1298"/>
      <c r="AB16" s="1298"/>
      <c r="AC16" s="1237"/>
      <c r="AD16" s="1237"/>
      <c r="AE16" s="1237"/>
      <c r="AF16" s="1237"/>
      <c r="AG16" s="1231" t="s">
        <v>42</v>
      </c>
      <c r="AH16" s="1238">
        <v>0</v>
      </c>
    </row>
    <row r="17" spans="1:60" s="827" customFormat="1" ht="37.5" x14ac:dyDescent="0.3">
      <c r="A17" s="1227" t="str">
        <f t="shared" si="2"/>
        <v>ID-DRH-1.2.6</v>
      </c>
      <c r="B17" s="1279" t="s">
        <v>47</v>
      </c>
      <c r="C17" s="1279">
        <v>1</v>
      </c>
      <c r="D17" s="1228">
        <v>2</v>
      </c>
      <c r="E17" s="1228">
        <v>6</v>
      </c>
      <c r="F17" s="1229"/>
      <c r="G17" s="1242"/>
      <c r="H17" s="846" t="s">
        <v>728</v>
      </c>
      <c r="I17" s="1229"/>
      <c r="J17" s="1231" t="s">
        <v>729</v>
      </c>
      <c r="K17" s="1279" t="s">
        <v>47</v>
      </c>
      <c r="L17" s="1279" t="s">
        <v>96</v>
      </c>
      <c r="M17" s="1231" t="s">
        <v>569</v>
      </c>
      <c r="N17" s="1279" t="s">
        <v>208</v>
      </c>
      <c r="O17" s="1284" t="s">
        <v>711</v>
      </c>
      <c r="P17" s="1284" t="s">
        <v>15</v>
      </c>
      <c r="Q17" s="821"/>
      <c r="R17" s="822"/>
      <c r="S17" s="1228"/>
      <c r="T17" s="1297"/>
      <c r="U17" s="1297"/>
      <c r="V17" s="1297"/>
      <c r="W17" s="1297"/>
      <c r="X17" s="1297"/>
      <c r="Y17" s="1297"/>
      <c r="Z17" s="1298"/>
      <c r="AA17" s="1298"/>
      <c r="AB17" s="1298"/>
      <c r="AC17" s="1237"/>
      <c r="AD17" s="1237"/>
      <c r="AE17" s="1237"/>
      <c r="AF17" s="1237"/>
      <c r="AG17" s="1231" t="s">
        <v>42</v>
      </c>
      <c r="AH17" s="1238">
        <v>0</v>
      </c>
    </row>
    <row r="18" spans="1:60" s="802" customFormat="1" ht="37.5" x14ac:dyDescent="0.3">
      <c r="A18" s="1200"/>
      <c r="B18" s="1201"/>
      <c r="C18" s="1201">
        <v>2</v>
      </c>
      <c r="D18" s="1201"/>
      <c r="E18" s="1201"/>
      <c r="F18" s="1267" t="s">
        <v>730</v>
      </c>
      <c r="G18" s="1249"/>
      <c r="H18" s="1249"/>
      <c r="I18" s="1249"/>
      <c r="J18" s="1202"/>
      <c r="K18" s="1203"/>
      <c r="L18" s="1301"/>
      <c r="M18" s="1202"/>
      <c r="N18" s="1203"/>
      <c r="O18" s="1268" t="s">
        <v>12</v>
      </c>
      <c r="P18" s="1268" t="s">
        <v>15</v>
      </c>
      <c r="Q18" s="1202" t="s">
        <v>44</v>
      </c>
      <c r="R18" s="1205">
        <v>1</v>
      </c>
      <c r="S18" s="1045" t="s">
        <v>345</v>
      </c>
      <c r="T18" s="1269">
        <v>0.2</v>
      </c>
      <c r="U18" s="1271"/>
      <c r="V18" s="1271"/>
      <c r="W18" s="1271"/>
      <c r="X18" s="1271"/>
      <c r="Y18" s="1271"/>
      <c r="Z18" s="1271"/>
      <c r="AA18" s="1271"/>
      <c r="AB18" s="1271"/>
      <c r="AC18" s="800"/>
      <c r="AD18" s="800"/>
      <c r="AE18" s="800"/>
      <c r="AF18" s="800"/>
      <c r="AG18" s="1252" t="s">
        <v>42</v>
      </c>
      <c r="AH18" s="1210">
        <f>AH19+AH22+AH33</f>
        <v>5278195</v>
      </c>
      <c r="AI18" s="792"/>
      <c r="AJ18" s="792"/>
      <c r="AK18" s="792"/>
      <c r="AL18" s="792"/>
      <c r="AM18" s="792"/>
      <c r="AN18" s="792"/>
      <c r="AO18" s="792"/>
      <c r="AP18" s="792"/>
      <c r="AQ18" s="792"/>
      <c r="AR18" s="792"/>
      <c r="AS18" s="792"/>
      <c r="AT18" s="792"/>
      <c r="AU18" s="792"/>
      <c r="AV18" s="792"/>
      <c r="AW18" s="792"/>
      <c r="AX18" s="792"/>
      <c r="AY18" s="792"/>
      <c r="AZ18" s="792"/>
      <c r="BA18" s="792"/>
      <c r="BB18" s="792"/>
      <c r="BC18" s="792"/>
      <c r="BD18" s="792"/>
      <c r="BE18" s="792"/>
      <c r="BF18" s="792"/>
      <c r="BG18" s="792"/>
      <c r="BH18" s="792"/>
    </row>
    <row r="19" spans="1:60" s="815" customFormat="1" ht="37.5" x14ac:dyDescent="0.3">
      <c r="A19" s="1212"/>
      <c r="B19" s="1213"/>
      <c r="C19" s="1213">
        <v>2</v>
      </c>
      <c r="D19" s="1213">
        <v>1</v>
      </c>
      <c r="E19" s="1213"/>
      <c r="F19" s="1214"/>
      <c r="G19" s="1251" t="s">
        <v>731</v>
      </c>
      <c r="H19" s="1214"/>
      <c r="I19" s="1214"/>
      <c r="J19" s="1216"/>
      <c r="K19" s="1216"/>
      <c r="L19" s="707"/>
      <c r="M19" s="1215"/>
      <c r="N19" s="1216"/>
      <c r="O19" s="1273" t="s">
        <v>12</v>
      </c>
      <c r="P19" s="1273" t="s">
        <v>15</v>
      </c>
      <c r="Q19" s="1215" t="s">
        <v>44</v>
      </c>
      <c r="R19" s="1218">
        <v>1</v>
      </c>
      <c r="S19" s="1218" t="s">
        <v>345</v>
      </c>
      <c r="T19" s="1275">
        <v>0.05</v>
      </c>
      <c r="U19" s="1275">
        <v>0.25</v>
      </c>
      <c r="V19" s="1275"/>
      <c r="W19" s="1275">
        <v>0.25</v>
      </c>
      <c r="X19" s="1276"/>
      <c r="Y19" s="1275">
        <v>0.25</v>
      </c>
      <c r="Z19" s="1277"/>
      <c r="AA19" s="1275">
        <v>0.25</v>
      </c>
      <c r="AB19" s="1278"/>
      <c r="AC19" s="812"/>
      <c r="AD19" s="812"/>
      <c r="AE19" s="812"/>
      <c r="AF19" s="812"/>
      <c r="AG19" s="1215" t="s">
        <v>42</v>
      </c>
      <c r="AH19" s="1224">
        <f>SUM(AH20:AH21)</f>
        <v>5278195</v>
      </c>
      <c r="AI19" s="792"/>
      <c r="AJ19" s="792"/>
      <c r="AK19" s="792"/>
      <c r="AL19" s="792"/>
      <c r="AM19" s="792"/>
      <c r="AN19" s="792"/>
      <c r="AO19" s="792"/>
      <c r="AP19" s="792"/>
      <c r="AQ19" s="792"/>
      <c r="AR19" s="792"/>
      <c r="AS19" s="792"/>
      <c r="AT19" s="792"/>
      <c r="AU19" s="792"/>
      <c r="AV19" s="792"/>
      <c r="AW19" s="792"/>
      <c r="AX19" s="792"/>
      <c r="AY19" s="792"/>
      <c r="AZ19" s="792"/>
      <c r="BA19" s="792"/>
      <c r="BB19" s="792"/>
      <c r="BC19" s="792"/>
      <c r="BD19" s="792"/>
      <c r="BE19" s="792"/>
      <c r="BF19" s="792"/>
      <c r="BG19" s="792"/>
      <c r="BH19" s="792"/>
    </row>
    <row r="20" spans="1:60" s="827" customFormat="1" ht="37.5" x14ac:dyDescent="0.3">
      <c r="A20" s="1227" t="str">
        <f t="shared" si="1"/>
        <v>ID-DRH-2.1.1</v>
      </c>
      <c r="B20" s="1279" t="s">
        <v>47</v>
      </c>
      <c r="C20" s="1228">
        <v>2</v>
      </c>
      <c r="D20" s="1228">
        <v>1</v>
      </c>
      <c r="E20" s="1228">
        <v>1</v>
      </c>
      <c r="F20" s="1229"/>
      <c r="G20" s="1242"/>
      <c r="H20" s="1229" t="s">
        <v>732</v>
      </c>
      <c r="I20" s="1242"/>
      <c r="J20" s="1231" t="s">
        <v>733</v>
      </c>
      <c r="K20" s="1279" t="s">
        <v>47</v>
      </c>
      <c r="L20" s="1279" t="s">
        <v>96</v>
      </c>
      <c r="M20" s="1231" t="s">
        <v>734</v>
      </c>
      <c r="N20" s="1279" t="s">
        <v>50</v>
      </c>
      <c r="O20" s="1156" t="s">
        <v>12</v>
      </c>
      <c r="P20" s="1156" t="s">
        <v>15</v>
      </c>
      <c r="Q20" s="821"/>
      <c r="R20" s="822"/>
      <c r="S20" s="1228"/>
      <c r="T20" s="1302"/>
      <c r="U20" s="1297"/>
      <c r="V20" s="1297"/>
      <c r="W20" s="1297"/>
      <c r="X20" s="1297"/>
      <c r="Y20" s="1297"/>
      <c r="Z20" s="1298"/>
      <c r="AA20" s="1298"/>
      <c r="AB20" s="1298"/>
      <c r="AC20" s="823"/>
      <c r="AD20" s="823"/>
      <c r="AE20" s="823"/>
      <c r="AF20" s="823"/>
      <c r="AG20" s="1231" t="s">
        <v>42</v>
      </c>
      <c r="AH20" s="1238">
        <v>0</v>
      </c>
    </row>
    <row r="21" spans="1:60" s="827" customFormat="1" ht="37.5" x14ac:dyDescent="0.3">
      <c r="A21" s="1227" t="str">
        <f>+ CONCATENATE("ID", "-", B21, "-",C21, ".", D21, ".", E21)</f>
        <v>ID-DRH-2.1.2</v>
      </c>
      <c r="B21" s="1279" t="s">
        <v>47</v>
      </c>
      <c r="C21" s="1228">
        <v>2</v>
      </c>
      <c r="D21" s="1228">
        <v>1</v>
      </c>
      <c r="E21" s="1228">
        <v>2</v>
      </c>
      <c r="F21" s="1229"/>
      <c r="G21" s="1242"/>
      <c r="H21" s="1229" t="s">
        <v>735</v>
      </c>
      <c r="I21" s="1242"/>
      <c r="J21" s="1231" t="s">
        <v>736</v>
      </c>
      <c r="K21" s="1279" t="s">
        <v>47</v>
      </c>
      <c r="L21" s="1279" t="s">
        <v>96</v>
      </c>
      <c r="M21" s="1231" t="s">
        <v>49</v>
      </c>
      <c r="N21" s="1279" t="s">
        <v>50</v>
      </c>
      <c r="O21" s="1156" t="s">
        <v>12</v>
      </c>
      <c r="P21" s="1156" t="s">
        <v>15</v>
      </c>
      <c r="Q21" s="821"/>
      <c r="R21" s="822"/>
      <c r="S21" s="1228"/>
      <c r="T21" s="1302"/>
      <c r="U21" s="1297"/>
      <c r="V21" s="1297"/>
      <c r="W21" s="1297"/>
      <c r="X21" s="1297"/>
      <c r="Y21" s="1297"/>
      <c r="Z21" s="1298"/>
      <c r="AA21" s="1298"/>
      <c r="AB21" s="1298"/>
      <c r="AC21" s="823"/>
      <c r="AD21" s="823"/>
      <c r="AE21" s="823"/>
      <c r="AF21" s="823"/>
      <c r="AG21" s="1231" t="s">
        <v>42</v>
      </c>
      <c r="AH21" s="1238">
        <f>4401595+111000+765600</f>
        <v>5278195</v>
      </c>
    </row>
    <row r="22" spans="1:60" s="815" customFormat="1" ht="37.5" x14ac:dyDescent="0.3">
      <c r="A22" s="1212"/>
      <c r="B22" s="1213"/>
      <c r="C22" s="1213">
        <v>2</v>
      </c>
      <c r="D22" s="1213">
        <v>2</v>
      </c>
      <c r="E22" s="1213"/>
      <c r="F22" s="1214"/>
      <c r="G22" s="1251" t="s">
        <v>737</v>
      </c>
      <c r="H22" s="1214"/>
      <c r="I22" s="1214"/>
      <c r="J22" s="1215"/>
      <c r="K22" s="1216"/>
      <c r="L22" s="707"/>
      <c r="M22" s="1215"/>
      <c r="N22" s="1216"/>
      <c r="O22" s="1273" t="s">
        <v>12</v>
      </c>
      <c r="P22" s="1273" t="s">
        <v>15</v>
      </c>
      <c r="Q22" s="1215" t="s">
        <v>44</v>
      </c>
      <c r="R22" s="1218">
        <v>1</v>
      </c>
      <c r="S22" s="1218" t="s">
        <v>345</v>
      </c>
      <c r="T22" s="1275">
        <v>0.05</v>
      </c>
      <c r="U22" s="1275">
        <v>0.25</v>
      </c>
      <c r="V22" s="1275"/>
      <c r="W22" s="1275">
        <v>0.25</v>
      </c>
      <c r="X22" s="1276"/>
      <c r="Y22" s="1275">
        <v>0.25</v>
      </c>
      <c r="Z22" s="1277"/>
      <c r="AA22" s="1275">
        <v>0.25</v>
      </c>
      <c r="AB22" s="1278"/>
      <c r="AC22" s="812"/>
      <c r="AD22" s="812"/>
      <c r="AE22" s="812"/>
      <c r="AF22" s="812"/>
      <c r="AG22" s="1215" t="s">
        <v>42</v>
      </c>
      <c r="AH22" s="1224">
        <f>SUM(AH23:AH32)</f>
        <v>0</v>
      </c>
      <c r="AI22" s="792"/>
      <c r="AJ22" s="792"/>
      <c r="AK22" s="792"/>
      <c r="AL22" s="792"/>
      <c r="AM22" s="792"/>
      <c r="AN22" s="792"/>
      <c r="AO22" s="792"/>
      <c r="AP22" s="792"/>
      <c r="AQ22" s="792"/>
      <c r="AR22" s="792"/>
      <c r="AS22" s="792"/>
      <c r="AT22" s="792"/>
      <c r="AU22" s="792"/>
      <c r="AV22" s="792"/>
      <c r="AW22" s="792"/>
      <c r="AX22" s="792"/>
      <c r="AY22" s="792"/>
      <c r="AZ22" s="792"/>
      <c r="BA22" s="792"/>
      <c r="BB22" s="792"/>
      <c r="BC22" s="792"/>
      <c r="BD22" s="792"/>
      <c r="BE22" s="792"/>
      <c r="BF22" s="792"/>
      <c r="BG22" s="792"/>
      <c r="BH22" s="792"/>
    </row>
    <row r="23" spans="1:60" s="827" customFormat="1" ht="37.5" x14ac:dyDescent="0.3">
      <c r="A23" s="1227" t="str">
        <f>+ CONCATENATE("ID", "-", B23, "-",C23, ".", D23, ".", E23)</f>
        <v>ID-DRH-2.2.1</v>
      </c>
      <c r="B23" s="1279" t="s">
        <v>47</v>
      </c>
      <c r="C23" s="1228">
        <v>2</v>
      </c>
      <c r="D23" s="1228">
        <v>2</v>
      </c>
      <c r="E23" s="1228">
        <v>1</v>
      </c>
      <c r="F23" s="1229"/>
      <c r="G23" s="1242"/>
      <c r="H23" s="1229" t="s">
        <v>738</v>
      </c>
      <c r="I23" s="1242"/>
      <c r="J23" s="1231" t="s">
        <v>739</v>
      </c>
      <c r="K23" s="1279" t="s">
        <v>47</v>
      </c>
      <c r="L23" s="1279" t="s">
        <v>96</v>
      </c>
      <c r="M23" s="1231" t="s">
        <v>139</v>
      </c>
      <c r="N23" s="1279" t="s">
        <v>50</v>
      </c>
      <c r="O23" s="1156" t="s">
        <v>12</v>
      </c>
      <c r="P23" s="1156" t="s">
        <v>15</v>
      </c>
      <c r="Q23" s="821"/>
      <c r="R23" s="822"/>
      <c r="S23" s="1228"/>
      <c r="T23" s="1302"/>
      <c r="U23" s="1297"/>
      <c r="V23" s="1297"/>
      <c r="W23" s="1297"/>
      <c r="X23" s="1297"/>
      <c r="Y23" s="1297"/>
      <c r="Z23" s="1298"/>
      <c r="AA23" s="1298"/>
      <c r="AB23" s="1298"/>
      <c r="AC23" s="823"/>
      <c r="AD23" s="823"/>
      <c r="AE23" s="823"/>
      <c r="AF23" s="823"/>
      <c r="AG23" s="1231" t="s">
        <v>42</v>
      </c>
      <c r="AH23" s="1238">
        <v>0</v>
      </c>
    </row>
    <row r="24" spans="1:60" s="827" customFormat="1" ht="37.5" hidden="1" x14ac:dyDescent="0.3">
      <c r="A24" s="1227" t="str">
        <f t="shared" ref="A24:A32" si="3">+ CONCATENATE("ID", "-", B24, "-",C24, ".", D24, ".", E24)</f>
        <v>ID-DRH-2.2.1.1</v>
      </c>
      <c r="B24" s="1279" t="s">
        <v>47</v>
      </c>
      <c r="C24" s="1228">
        <v>2</v>
      </c>
      <c r="D24" s="1228">
        <v>2</v>
      </c>
      <c r="E24" s="1228">
        <v>1.1000000000000001</v>
      </c>
      <c r="F24" s="1229"/>
      <c r="G24" s="1242"/>
      <c r="H24" s="1229"/>
      <c r="I24" s="1303" t="s">
        <v>740</v>
      </c>
      <c r="J24" s="1231" t="s">
        <v>739</v>
      </c>
      <c r="K24" s="1279" t="s">
        <v>47</v>
      </c>
      <c r="L24" s="1279" t="s">
        <v>47</v>
      </c>
      <c r="M24" s="1231" t="s">
        <v>139</v>
      </c>
      <c r="N24" s="1279" t="s">
        <v>50</v>
      </c>
      <c r="O24" s="1156" t="s">
        <v>12</v>
      </c>
      <c r="P24" s="1156" t="s">
        <v>12</v>
      </c>
      <c r="Q24" s="821"/>
      <c r="R24" s="822"/>
      <c r="S24" s="1228"/>
      <c r="T24" s="1302"/>
      <c r="U24" s="1297"/>
      <c r="V24" s="1297"/>
      <c r="W24" s="1297"/>
      <c r="X24" s="1297"/>
      <c r="Y24" s="1297"/>
      <c r="Z24" s="1298"/>
      <c r="AA24" s="1298"/>
      <c r="AB24" s="1298"/>
      <c r="AC24" s="823"/>
      <c r="AD24" s="823"/>
      <c r="AE24" s="823"/>
      <c r="AF24" s="823"/>
      <c r="AG24" s="1231" t="s">
        <v>42</v>
      </c>
      <c r="AH24" s="1238">
        <v>0</v>
      </c>
    </row>
    <row r="25" spans="1:60" s="827" customFormat="1" ht="37.5" hidden="1" x14ac:dyDescent="0.3">
      <c r="A25" s="1227" t="str">
        <f t="shared" si="3"/>
        <v>ID-DRH-2.2.1.2</v>
      </c>
      <c r="B25" s="1279" t="s">
        <v>47</v>
      </c>
      <c r="C25" s="1228">
        <v>2</v>
      </c>
      <c r="D25" s="1228">
        <v>2</v>
      </c>
      <c r="E25" s="1228">
        <v>1.2</v>
      </c>
      <c r="F25" s="1229"/>
      <c r="G25" s="1242"/>
      <c r="I25" s="1304" t="s">
        <v>741</v>
      </c>
      <c r="J25" s="1231" t="s">
        <v>739</v>
      </c>
      <c r="K25" s="1279" t="s">
        <v>47</v>
      </c>
      <c r="L25" s="1279" t="s">
        <v>47</v>
      </c>
      <c r="M25" s="1231" t="s">
        <v>139</v>
      </c>
      <c r="N25" s="1279" t="s">
        <v>50</v>
      </c>
      <c r="O25" s="1156" t="s">
        <v>12</v>
      </c>
      <c r="P25" s="1156" t="s">
        <v>12</v>
      </c>
      <c r="Q25" s="821"/>
      <c r="R25" s="822"/>
      <c r="S25" s="1228"/>
      <c r="T25" s="1302"/>
      <c r="U25" s="1297"/>
      <c r="V25" s="1297"/>
      <c r="W25" s="1297"/>
      <c r="X25" s="1297"/>
      <c r="Y25" s="1297"/>
      <c r="Z25" s="1298"/>
      <c r="AA25" s="1298"/>
      <c r="AB25" s="1298"/>
      <c r="AC25" s="823"/>
      <c r="AD25" s="823"/>
      <c r="AE25" s="823"/>
      <c r="AF25" s="823"/>
      <c r="AG25" s="1231" t="s">
        <v>42</v>
      </c>
      <c r="AH25" s="1238">
        <v>0</v>
      </c>
    </row>
    <row r="26" spans="1:60" s="827" customFormat="1" ht="37.5" hidden="1" x14ac:dyDescent="0.3">
      <c r="A26" s="1227" t="str">
        <f t="shared" si="3"/>
        <v>ID-DRH-2.2.1.3</v>
      </c>
      <c r="B26" s="1279" t="s">
        <v>47</v>
      </c>
      <c r="C26" s="1228">
        <v>2</v>
      </c>
      <c r="D26" s="1228">
        <v>2</v>
      </c>
      <c r="E26" s="1228">
        <v>1.3</v>
      </c>
      <c r="F26" s="1229"/>
      <c r="G26" s="1242"/>
      <c r="I26" s="1304" t="s">
        <v>742</v>
      </c>
      <c r="J26" s="1231" t="s">
        <v>739</v>
      </c>
      <c r="K26" s="1279" t="s">
        <v>47</v>
      </c>
      <c r="L26" s="1279" t="s">
        <v>47</v>
      </c>
      <c r="M26" s="1231" t="s">
        <v>139</v>
      </c>
      <c r="N26" s="1279" t="s">
        <v>50</v>
      </c>
      <c r="O26" s="1156" t="s">
        <v>13</v>
      </c>
      <c r="P26" s="1156" t="s">
        <v>13</v>
      </c>
      <c r="Q26" s="1231"/>
      <c r="R26" s="822"/>
      <c r="S26" s="1228"/>
      <c r="T26" s="1302"/>
      <c r="U26" s="1297"/>
      <c r="V26" s="1297"/>
      <c r="W26" s="1297"/>
      <c r="X26" s="1297"/>
      <c r="Y26" s="1297"/>
      <c r="Z26" s="1298"/>
      <c r="AA26" s="1298"/>
      <c r="AB26" s="1298"/>
      <c r="AC26" s="823"/>
      <c r="AD26" s="823"/>
      <c r="AE26" s="823"/>
      <c r="AF26" s="823"/>
      <c r="AG26" s="1231" t="s">
        <v>42</v>
      </c>
      <c r="AH26" s="1238">
        <v>0</v>
      </c>
    </row>
    <row r="27" spans="1:60" s="827" customFormat="1" ht="37.5" hidden="1" x14ac:dyDescent="0.3">
      <c r="A27" s="1227" t="str">
        <f t="shared" si="3"/>
        <v>ID-DRH-2.2.1.4</v>
      </c>
      <c r="B27" s="1279" t="s">
        <v>47</v>
      </c>
      <c r="C27" s="1228">
        <v>2</v>
      </c>
      <c r="D27" s="1228">
        <v>2</v>
      </c>
      <c r="E27" s="1228">
        <v>1.4</v>
      </c>
      <c r="F27" s="1229"/>
      <c r="G27" s="1242"/>
      <c r="I27" s="1304" t="s">
        <v>743</v>
      </c>
      <c r="J27" s="1231" t="s">
        <v>739</v>
      </c>
      <c r="K27" s="1279" t="s">
        <v>47</v>
      </c>
      <c r="L27" s="1279" t="s">
        <v>47</v>
      </c>
      <c r="M27" s="1231" t="s">
        <v>139</v>
      </c>
      <c r="N27" s="1279" t="s">
        <v>50</v>
      </c>
      <c r="O27" s="1156" t="s">
        <v>13</v>
      </c>
      <c r="P27" s="1156" t="s">
        <v>13</v>
      </c>
      <c r="Q27" s="821"/>
      <c r="R27" s="822"/>
      <c r="S27" s="1228"/>
      <c r="T27" s="1302"/>
      <c r="U27" s="1297"/>
      <c r="V27" s="1297"/>
      <c r="W27" s="1297"/>
      <c r="X27" s="1297"/>
      <c r="Y27" s="1297"/>
      <c r="Z27" s="1298"/>
      <c r="AA27" s="1298"/>
      <c r="AB27" s="1298"/>
      <c r="AC27" s="823"/>
      <c r="AD27" s="823"/>
      <c r="AE27" s="823"/>
      <c r="AF27" s="823"/>
      <c r="AG27" s="1231" t="s">
        <v>42</v>
      </c>
      <c r="AH27" s="1238">
        <v>0</v>
      </c>
    </row>
    <row r="28" spans="1:60" s="827" customFormat="1" ht="37.5" hidden="1" x14ac:dyDescent="0.3">
      <c r="A28" s="1227" t="str">
        <f t="shared" si="3"/>
        <v>ID-DRH-2.2.1.5</v>
      </c>
      <c r="B28" s="1279" t="s">
        <v>47</v>
      </c>
      <c r="C28" s="1228">
        <v>2</v>
      </c>
      <c r="D28" s="1228">
        <v>2</v>
      </c>
      <c r="E28" s="1228">
        <v>1.5</v>
      </c>
      <c r="F28" s="1229"/>
      <c r="G28" s="1242"/>
      <c r="I28" s="1304" t="s">
        <v>744</v>
      </c>
      <c r="J28" s="1231" t="s">
        <v>739</v>
      </c>
      <c r="K28" s="1279" t="s">
        <v>47</v>
      </c>
      <c r="L28" s="1279" t="s">
        <v>47</v>
      </c>
      <c r="M28" s="1231" t="s">
        <v>139</v>
      </c>
      <c r="N28" s="1279" t="s">
        <v>50</v>
      </c>
      <c r="O28" s="1156" t="s">
        <v>14</v>
      </c>
      <c r="P28" s="1156" t="s">
        <v>14</v>
      </c>
      <c r="Q28" s="821"/>
      <c r="R28" s="822"/>
      <c r="S28" s="1228"/>
      <c r="T28" s="1302"/>
      <c r="U28" s="1297"/>
      <c r="V28" s="1297"/>
      <c r="W28" s="1297"/>
      <c r="X28" s="1297"/>
      <c r="Y28" s="1297"/>
      <c r="Z28" s="1298"/>
      <c r="AA28" s="1298"/>
      <c r="AB28" s="1298"/>
      <c r="AC28" s="823"/>
      <c r="AD28" s="823"/>
      <c r="AE28" s="823"/>
      <c r="AF28" s="823"/>
      <c r="AG28" s="1231" t="s">
        <v>42</v>
      </c>
      <c r="AH28" s="1238">
        <v>0</v>
      </c>
    </row>
    <row r="29" spans="1:60" s="827" customFormat="1" ht="37.5" hidden="1" x14ac:dyDescent="0.3">
      <c r="A29" s="1227" t="str">
        <f t="shared" si="3"/>
        <v>ID-DRH-2.2.1.6</v>
      </c>
      <c r="B29" s="1279" t="s">
        <v>47</v>
      </c>
      <c r="C29" s="1228">
        <v>2</v>
      </c>
      <c r="D29" s="1228">
        <v>2</v>
      </c>
      <c r="E29" s="1228">
        <v>1.6</v>
      </c>
      <c r="F29" s="1229"/>
      <c r="G29" s="1242"/>
      <c r="I29" s="1304" t="s">
        <v>745</v>
      </c>
      <c r="J29" s="1231" t="s">
        <v>739</v>
      </c>
      <c r="K29" s="1279" t="s">
        <v>47</v>
      </c>
      <c r="L29" s="1279" t="s">
        <v>47</v>
      </c>
      <c r="M29" s="1231" t="s">
        <v>139</v>
      </c>
      <c r="N29" s="1279" t="s">
        <v>50</v>
      </c>
      <c r="O29" s="1156" t="s">
        <v>15</v>
      </c>
      <c r="P29" s="1156" t="s">
        <v>15</v>
      </c>
      <c r="Q29" s="821"/>
      <c r="R29" s="822"/>
      <c r="S29" s="1228"/>
      <c r="T29" s="1302"/>
      <c r="U29" s="1297"/>
      <c r="V29" s="1297"/>
      <c r="W29" s="1297"/>
      <c r="X29" s="1297"/>
      <c r="Y29" s="1297"/>
      <c r="Z29" s="1298"/>
      <c r="AA29" s="1298"/>
      <c r="AB29" s="1298"/>
      <c r="AC29" s="823"/>
      <c r="AD29" s="823"/>
      <c r="AE29" s="823"/>
      <c r="AF29" s="823"/>
      <c r="AG29" s="1231" t="s">
        <v>42</v>
      </c>
      <c r="AH29" s="1238">
        <v>0</v>
      </c>
    </row>
    <row r="30" spans="1:60" s="827" customFormat="1" ht="37.5" hidden="1" x14ac:dyDescent="0.3">
      <c r="A30" s="1227" t="str">
        <f t="shared" si="3"/>
        <v>ID-DRH-2.2.1.7</v>
      </c>
      <c r="B30" s="1279" t="s">
        <v>47</v>
      </c>
      <c r="C30" s="1228">
        <v>2</v>
      </c>
      <c r="D30" s="1228">
        <v>2</v>
      </c>
      <c r="E30" s="1228">
        <v>1.7</v>
      </c>
      <c r="F30" s="1229"/>
      <c r="G30" s="1242"/>
      <c r="I30" s="1304" t="s">
        <v>746</v>
      </c>
      <c r="J30" s="1231" t="s">
        <v>739</v>
      </c>
      <c r="K30" s="1279" t="s">
        <v>47</v>
      </c>
      <c r="L30" s="1279" t="s">
        <v>47</v>
      </c>
      <c r="M30" s="1231" t="s">
        <v>139</v>
      </c>
      <c r="N30" s="1279" t="s">
        <v>50</v>
      </c>
      <c r="O30" s="1156" t="s">
        <v>15</v>
      </c>
      <c r="P30" s="1156" t="s">
        <v>15</v>
      </c>
      <c r="Q30" s="821"/>
      <c r="R30" s="822"/>
      <c r="S30" s="1228"/>
      <c r="T30" s="1302"/>
      <c r="U30" s="1297"/>
      <c r="V30" s="1297"/>
      <c r="W30" s="1297"/>
      <c r="X30" s="1297"/>
      <c r="Y30" s="1297"/>
      <c r="Z30" s="1298"/>
      <c r="AA30" s="1298"/>
      <c r="AB30" s="1298"/>
      <c r="AC30" s="823"/>
      <c r="AD30" s="823"/>
      <c r="AE30" s="823"/>
      <c r="AF30" s="823"/>
      <c r="AG30" s="1231" t="s">
        <v>42</v>
      </c>
      <c r="AH30" s="1238">
        <v>0</v>
      </c>
    </row>
    <row r="31" spans="1:60" s="827" customFormat="1" ht="37.5" hidden="1" x14ac:dyDescent="0.3">
      <c r="A31" s="1227" t="str">
        <f t="shared" si="3"/>
        <v>ID-DRH-2.2.1.8</v>
      </c>
      <c r="B31" s="1279" t="s">
        <v>47</v>
      </c>
      <c r="C31" s="1228">
        <v>2</v>
      </c>
      <c r="D31" s="1228">
        <v>2</v>
      </c>
      <c r="E31" s="1228">
        <v>1.8</v>
      </c>
      <c r="F31" s="1229"/>
      <c r="G31" s="1242"/>
      <c r="I31" s="1304" t="s">
        <v>747</v>
      </c>
      <c r="J31" s="1231" t="s">
        <v>739</v>
      </c>
      <c r="K31" s="1279" t="s">
        <v>47</v>
      </c>
      <c r="L31" s="1279" t="s">
        <v>47</v>
      </c>
      <c r="M31" s="1231" t="s">
        <v>139</v>
      </c>
      <c r="N31" s="1279" t="s">
        <v>50</v>
      </c>
      <c r="O31" s="1156" t="s">
        <v>15</v>
      </c>
      <c r="P31" s="1156" t="s">
        <v>15</v>
      </c>
      <c r="Q31" s="821"/>
      <c r="R31" s="822"/>
      <c r="S31" s="1228"/>
      <c r="T31" s="1302"/>
      <c r="U31" s="1297"/>
      <c r="V31" s="1297"/>
      <c r="W31" s="1297"/>
      <c r="X31" s="1297"/>
      <c r="Y31" s="1297"/>
      <c r="Z31" s="1298"/>
      <c r="AA31" s="1298"/>
      <c r="AB31" s="1298"/>
      <c r="AC31" s="823"/>
      <c r="AD31" s="823"/>
      <c r="AE31" s="823"/>
      <c r="AF31" s="823"/>
      <c r="AG31" s="1231" t="s">
        <v>42</v>
      </c>
      <c r="AH31" s="1238">
        <v>0</v>
      </c>
    </row>
    <row r="32" spans="1:60" s="827" customFormat="1" ht="37.5" hidden="1" x14ac:dyDescent="0.3">
      <c r="A32" s="1227" t="str">
        <f t="shared" si="3"/>
        <v>ID-DRH-2.2.1.9</v>
      </c>
      <c r="B32" s="1279" t="s">
        <v>47</v>
      </c>
      <c r="C32" s="1228">
        <v>2</v>
      </c>
      <c r="D32" s="1228">
        <v>2</v>
      </c>
      <c r="E32" s="1228">
        <v>1.9</v>
      </c>
      <c r="F32" s="1229"/>
      <c r="G32" s="1242"/>
      <c r="I32" s="1304" t="s">
        <v>748</v>
      </c>
      <c r="J32" s="1231" t="s">
        <v>739</v>
      </c>
      <c r="K32" s="1279" t="s">
        <v>47</v>
      </c>
      <c r="L32" s="1279" t="s">
        <v>47</v>
      </c>
      <c r="M32" s="1231" t="s">
        <v>139</v>
      </c>
      <c r="N32" s="1279" t="s">
        <v>50</v>
      </c>
      <c r="O32" s="1156" t="s">
        <v>15</v>
      </c>
      <c r="P32" s="1156" t="s">
        <v>15</v>
      </c>
      <c r="Q32" s="821"/>
      <c r="R32" s="822"/>
      <c r="S32" s="1228"/>
      <c r="T32" s="1302"/>
      <c r="U32" s="1297"/>
      <c r="V32" s="1297"/>
      <c r="W32" s="1297"/>
      <c r="X32" s="1297"/>
      <c r="Y32" s="1297"/>
      <c r="Z32" s="1298"/>
      <c r="AA32" s="1298"/>
      <c r="AB32" s="1298"/>
      <c r="AC32" s="823"/>
      <c r="AD32" s="823"/>
      <c r="AE32" s="823"/>
      <c r="AF32" s="823"/>
      <c r="AG32" s="1231" t="s">
        <v>42</v>
      </c>
      <c r="AH32" s="1238">
        <v>0</v>
      </c>
    </row>
    <row r="33" spans="1:60" s="815" customFormat="1" ht="37.5" x14ac:dyDescent="0.3">
      <c r="A33" s="1212"/>
      <c r="B33" s="1213"/>
      <c r="C33" s="1213">
        <v>2</v>
      </c>
      <c r="D33" s="1213">
        <v>3</v>
      </c>
      <c r="E33" s="1213"/>
      <c r="F33" s="1214"/>
      <c r="G33" s="1251" t="s">
        <v>749</v>
      </c>
      <c r="H33" s="1214"/>
      <c r="I33" s="1214"/>
      <c r="J33" s="1215"/>
      <c r="K33" s="1216"/>
      <c r="L33" s="707"/>
      <c r="M33" s="1215"/>
      <c r="N33" s="1216"/>
      <c r="O33" s="1273" t="s">
        <v>12</v>
      </c>
      <c r="P33" s="1273" t="s">
        <v>15</v>
      </c>
      <c r="Q33" s="1215" t="s">
        <v>44</v>
      </c>
      <c r="R33" s="1218">
        <v>1</v>
      </c>
      <c r="S33" s="1218" t="s">
        <v>345</v>
      </c>
      <c r="T33" s="1275">
        <v>0.1</v>
      </c>
      <c r="U33" s="1275">
        <v>0.25</v>
      </c>
      <c r="V33" s="1275"/>
      <c r="W33" s="1275">
        <v>0.25</v>
      </c>
      <c r="X33" s="1276"/>
      <c r="Y33" s="1275">
        <v>0.25</v>
      </c>
      <c r="Z33" s="1277"/>
      <c r="AA33" s="1275">
        <v>0.25</v>
      </c>
      <c r="AB33" s="1278"/>
      <c r="AC33" s="812"/>
      <c r="AD33" s="812"/>
      <c r="AE33" s="812"/>
      <c r="AF33" s="812"/>
      <c r="AG33" s="1215" t="s">
        <v>42</v>
      </c>
      <c r="AH33" s="1224">
        <f>SUM(AH34:AH36)</f>
        <v>0</v>
      </c>
      <c r="AI33" s="792"/>
      <c r="AJ33" s="792"/>
      <c r="AK33" s="792"/>
      <c r="AL33" s="792"/>
      <c r="AM33" s="792"/>
      <c r="AN33" s="792"/>
      <c r="AO33" s="792"/>
      <c r="AP33" s="792"/>
      <c r="AQ33" s="792"/>
      <c r="AR33" s="792"/>
      <c r="AS33" s="792"/>
      <c r="AT33" s="792"/>
      <c r="AU33" s="792"/>
      <c r="AV33" s="792"/>
      <c r="AW33" s="792"/>
      <c r="AX33" s="792"/>
      <c r="AY33" s="792"/>
      <c r="AZ33" s="792"/>
      <c r="BA33" s="792"/>
      <c r="BB33" s="792"/>
      <c r="BC33" s="792"/>
      <c r="BD33" s="792"/>
      <c r="BE33" s="792"/>
      <c r="BF33" s="792"/>
      <c r="BG33" s="792"/>
      <c r="BH33" s="792"/>
    </row>
    <row r="34" spans="1:60" s="1293" customFormat="1" ht="37.5" x14ac:dyDescent="0.3">
      <c r="A34" s="1227" t="str">
        <f>+ CONCATENATE("ID", "-", B34, "-",C34, ".", D34, ".", E34)</f>
        <v>ID-DRH-2.3.1</v>
      </c>
      <c r="B34" s="1279" t="s">
        <v>47</v>
      </c>
      <c r="C34" s="1305">
        <v>2</v>
      </c>
      <c r="D34" s="1279">
        <v>3</v>
      </c>
      <c r="E34" s="1279">
        <v>1</v>
      </c>
      <c r="F34" s="1280"/>
      <c r="G34" s="1280"/>
      <c r="H34" s="1306" t="s">
        <v>750</v>
      </c>
      <c r="I34" s="1307"/>
      <c r="J34" s="1283" t="s">
        <v>751</v>
      </c>
      <c r="K34" s="1279" t="s">
        <v>47</v>
      </c>
      <c r="L34" s="1279" t="s">
        <v>752</v>
      </c>
      <c r="M34" s="1283" t="s">
        <v>62</v>
      </c>
      <c r="N34" s="1279" t="s">
        <v>50</v>
      </c>
      <c r="O34" s="1284" t="s">
        <v>12</v>
      </c>
      <c r="P34" s="1284" t="s">
        <v>15</v>
      </c>
      <c r="Q34" s="1285"/>
      <c r="R34" s="1286"/>
      <c r="S34" s="1287"/>
      <c r="T34" s="1290"/>
      <c r="U34" s="1290"/>
      <c r="V34" s="1290"/>
      <c r="W34" s="1289"/>
      <c r="X34" s="1290"/>
      <c r="Y34" s="1289"/>
      <c r="Z34" s="1291"/>
      <c r="AA34" s="1289"/>
      <c r="AB34" s="1291"/>
      <c r="AC34" s="1308"/>
      <c r="AD34" s="1308"/>
      <c r="AE34" s="1308"/>
      <c r="AF34" s="1308"/>
      <c r="AG34" s="1231" t="s">
        <v>42</v>
      </c>
      <c r="AH34" s="1238">
        <v>0</v>
      </c>
    </row>
    <row r="35" spans="1:60" s="1293" customFormat="1" ht="37.5" x14ac:dyDescent="0.3">
      <c r="A35" s="1227" t="str">
        <f>+ CONCATENATE("ID", "-", B35, "-",C35, ".", D35, ".", E35)</f>
        <v>ID-DRH-2.3.2</v>
      </c>
      <c r="B35" s="1279" t="s">
        <v>47</v>
      </c>
      <c r="C35" s="1305">
        <v>2</v>
      </c>
      <c r="D35" s="1279">
        <v>3</v>
      </c>
      <c r="E35" s="1279">
        <v>2</v>
      </c>
      <c r="F35" s="1280"/>
      <c r="G35" s="1280"/>
      <c r="H35" s="1306" t="s">
        <v>753</v>
      </c>
      <c r="I35" s="1307"/>
      <c r="J35" s="1283" t="s">
        <v>754</v>
      </c>
      <c r="K35" s="1279" t="s">
        <v>47</v>
      </c>
      <c r="L35" s="1279" t="s">
        <v>752</v>
      </c>
      <c r="M35" s="1283" t="s">
        <v>62</v>
      </c>
      <c r="N35" s="1279" t="s">
        <v>50</v>
      </c>
      <c r="O35" s="1284" t="s">
        <v>12</v>
      </c>
      <c r="P35" s="1284" t="s">
        <v>15</v>
      </c>
      <c r="Q35" s="1285"/>
      <c r="R35" s="1286"/>
      <c r="S35" s="1287"/>
      <c r="T35" s="1290"/>
      <c r="U35" s="1290"/>
      <c r="V35" s="1290"/>
      <c r="W35" s="1289"/>
      <c r="X35" s="1290"/>
      <c r="Y35" s="1289"/>
      <c r="Z35" s="1291"/>
      <c r="AA35" s="1289"/>
      <c r="AB35" s="1291"/>
      <c r="AC35" s="1308"/>
      <c r="AD35" s="1308"/>
      <c r="AE35" s="1308"/>
      <c r="AF35" s="1308"/>
      <c r="AG35" s="1231" t="s">
        <v>42</v>
      </c>
      <c r="AH35" s="1238">
        <v>0</v>
      </c>
    </row>
    <row r="36" spans="1:60" s="827" customFormat="1" ht="37.5" x14ac:dyDescent="0.3">
      <c r="A36" s="1227" t="str">
        <f t="shared" si="1"/>
        <v>ID-DRH-2.3.3</v>
      </c>
      <c r="B36" s="1279" t="s">
        <v>47</v>
      </c>
      <c r="C36" s="1305">
        <v>2</v>
      </c>
      <c r="D36" s="1228">
        <v>3</v>
      </c>
      <c r="E36" s="1228">
        <v>3</v>
      </c>
      <c r="F36" s="1229"/>
      <c r="G36" s="1242"/>
      <c r="H36" s="1306" t="s">
        <v>755</v>
      </c>
      <c r="J36" s="1231" t="s">
        <v>756</v>
      </c>
      <c r="K36" s="1279" t="s">
        <v>47</v>
      </c>
      <c r="L36" s="1279" t="s">
        <v>752</v>
      </c>
      <c r="M36" s="1283" t="s">
        <v>62</v>
      </c>
      <c r="N36" s="1279" t="s">
        <v>50</v>
      </c>
      <c r="O36" s="1284" t="s">
        <v>12</v>
      </c>
      <c r="P36" s="1284" t="s">
        <v>15</v>
      </c>
      <c r="Q36" s="821"/>
      <c r="R36" s="822"/>
      <c r="S36" s="1228"/>
      <c r="T36" s="1297"/>
      <c r="U36" s="1297"/>
      <c r="V36" s="1297"/>
      <c r="W36" s="1297"/>
      <c r="X36" s="1297"/>
      <c r="Y36" s="1297"/>
      <c r="Z36" s="1298"/>
      <c r="AA36" s="1298"/>
      <c r="AB36" s="1298"/>
      <c r="AC36" s="823"/>
      <c r="AD36" s="823"/>
      <c r="AE36" s="823"/>
      <c r="AF36" s="823"/>
      <c r="AG36" s="1231" t="s">
        <v>42</v>
      </c>
      <c r="AH36" s="1238">
        <v>0</v>
      </c>
    </row>
    <row r="37" spans="1:60" s="802" customFormat="1" ht="37.5" x14ac:dyDescent="0.3">
      <c r="A37" s="1200"/>
      <c r="B37" s="1201"/>
      <c r="C37" s="1201">
        <v>3</v>
      </c>
      <c r="D37" s="1201"/>
      <c r="E37" s="1201"/>
      <c r="F37" s="1248" t="s">
        <v>757</v>
      </c>
      <c r="G37" s="1249"/>
      <c r="H37" s="1249"/>
      <c r="I37" s="1249"/>
      <c r="J37" s="1202"/>
      <c r="K37" s="1203"/>
      <c r="L37" s="1301"/>
      <c r="M37" s="1202"/>
      <c r="N37" s="1203"/>
      <c r="O37" s="1268" t="s">
        <v>12</v>
      </c>
      <c r="P37" s="1268" t="s">
        <v>15</v>
      </c>
      <c r="Q37" s="1202" t="s">
        <v>44</v>
      </c>
      <c r="R37" s="1205">
        <v>1</v>
      </c>
      <c r="S37" s="1045" t="s">
        <v>345</v>
      </c>
      <c r="T37" s="1309">
        <v>0.2</v>
      </c>
      <c r="U37" s="1271"/>
      <c r="V37" s="1271"/>
      <c r="W37" s="1271"/>
      <c r="X37" s="1271"/>
      <c r="Y37" s="1271"/>
      <c r="Z37" s="1271"/>
      <c r="AA37" s="1271"/>
      <c r="AB37" s="1271"/>
      <c r="AC37" s="800"/>
      <c r="AD37" s="800"/>
      <c r="AE37" s="800"/>
      <c r="AF37" s="800"/>
      <c r="AG37" s="1252" t="s">
        <v>42</v>
      </c>
      <c r="AH37" s="1210">
        <f>AH38+AH44</f>
        <v>23446146</v>
      </c>
      <c r="AI37" s="792"/>
      <c r="AJ37" s="792"/>
      <c r="AK37" s="792"/>
      <c r="AL37" s="792"/>
      <c r="AM37" s="792"/>
      <c r="AN37" s="792"/>
      <c r="AO37" s="792"/>
      <c r="AP37" s="792"/>
      <c r="AQ37" s="792"/>
      <c r="AR37" s="792"/>
      <c r="AS37" s="792"/>
      <c r="AT37" s="792"/>
      <c r="AU37" s="792"/>
      <c r="AV37" s="792"/>
      <c r="AW37" s="792"/>
      <c r="AX37" s="792"/>
      <c r="AY37" s="792"/>
      <c r="AZ37" s="792"/>
      <c r="BA37" s="792"/>
      <c r="BB37" s="792"/>
      <c r="BC37" s="792"/>
      <c r="BD37" s="792"/>
      <c r="BE37" s="792"/>
      <c r="BF37" s="792"/>
      <c r="BG37" s="792"/>
      <c r="BH37" s="792"/>
    </row>
    <row r="38" spans="1:60" s="815" customFormat="1" ht="37.5" x14ac:dyDescent="0.3">
      <c r="A38" s="1212"/>
      <c r="B38" s="1213"/>
      <c r="C38" s="1213">
        <v>3</v>
      </c>
      <c r="D38" s="1213">
        <v>1</v>
      </c>
      <c r="E38" s="1213"/>
      <c r="F38" s="1214"/>
      <c r="G38" s="1251" t="s">
        <v>758</v>
      </c>
      <c r="H38" s="1214"/>
      <c r="I38" s="1214"/>
      <c r="J38" s="1215"/>
      <c r="K38" s="1216"/>
      <c r="L38" s="707"/>
      <c r="M38" s="1215"/>
      <c r="N38" s="1216"/>
      <c r="O38" s="1273" t="s">
        <v>12</v>
      </c>
      <c r="P38" s="1273" t="s">
        <v>14</v>
      </c>
      <c r="Q38" s="1215" t="s">
        <v>44</v>
      </c>
      <c r="R38" s="1218">
        <v>1</v>
      </c>
      <c r="S38" s="1218" t="s">
        <v>345</v>
      </c>
      <c r="T38" s="1275">
        <v>0.15</v>
      </c>
      <c r="U38" s="1275">
        <v>0.25</v>
      </c>
      <c r="V38" s="1275"/>
      <c r="W38" s="1275">
        <v>0.25</v>
      </c>
      <c r="X38" s="1276"/>
      <c r="Y38" s="1275">
        <v>0.25</v>
      </c>
      <c r="Z38" s="1277"/>
      <c r="AA38" s="1275">
        <v>0.25</v>
      </c>
      <c r="AB38" s="1278"/>
      <c r="AC38" s="812"/>
      <c r="AD38" s="812"/>
      <c r="AE38" s="812"/>
      <c r="AF38" s="812"/>
      <c r="AG38" s="1215" t="s">
        <v>42</v>
      </c>
      <c r="AH38" s="1224">
        <f>SUM(AH39:AH43)</f>
        <v>23446146</v>
      </c>
      <c r="AI38" s="792"/>
      <c r="AJ38" s="792"/>
      <c r="AK38" s="792"/>
      <c r="AL38" s="792"/>
      <c r="AM38" s="792"/>
      <c r="AN38" s="792"/>
      <c r="AO38" s="792"/>
      <c r="AP38" s="792"/>
      <c r="AQ38" s="792"/>
      <c r="AR38" s="792"/>
      <c r="AS38" s="792"/>
      <c r="AT38" s="792"/>
      <c r="AU38" s="792"/>
      <c r="AV38" s="792"/>
      <c r="AW38" s="792"/>
      <c r="AX38" s="792"/>
      <c r="AY38" s="792"/>
      <c r="AZ38" s="792"/>
      <c r="BA38" s="792"/>
      <c r="BB38" s="792"/>
      <c r="BC38" s="792"/>
      <c r="BD38" s="792"/>
      <c r="BE38" s="792"/>
      <c r="BF38" s="792"/>
      <c r="BG38" s="792"/>
      <c r="BH38" s="792"/>
    </row>
    <row r="39" spans="1:60" s="827" customFormat="1" ht="37.5" x14ac:dyDescent="0.3">
      <c r="A39" s="1227" t="str">
        <f t="shared" ref="A39:A42" si="4">+ CONCATENATE("ID", "-", B39, "-",C39, ".", D39, ".", E39)</f>
        <v>ID-DRH-3.1.1</v>
      </c>
      <c r="B39" s="1279" t="s">
        <v>47</v>
      </c>
      <c r="C39" s="1228">
        <v>3</v>
      </c>
      <c r="D39" s="1228">
        <v>1</v>
      </c>
      <c r="E39" s="1228">
        <v>1</v>
      </c>
      <c r="F39" s="1229"/>
      <c r="G39" s="1242"/>
      <c r="H39" s="1229" t="s">
        <v>759</v>
      </c>
      <c r="I39" s="1242"/>
      <c r="J39" s="1279" t="s">
        <v>46</v>
      </c>
      <c r="K39" s="1279" t="s">
        <v>47</v>
      </c>
      <c r="L39" s="1279" t="s">
        <v>96</v>
      </c>
      <c r="M39" s="1231" t="s">
        <v>49</v>
      </c>
      <c r="N39" s="1279" t="s">
        <v>50</v>
      </c>
      <c r="O39" s="1156" t="s">
        <v>12</v>
      </c>
      <c r="P39" s="1156" t="s">
        <v>14</v>
      </c>
      <c r="Q39" s="821"/>
      <c r="R39" s="822"/>
      <c r="S39" s="1228"/>
      <c r="T39" s="1297"/>
      <c r="U39" s="1297"/>
      <c r="V39" s="1297"/>
      <c r="W39" s="1297"/>
      <c r="X39" s="1297"/>
      <c r="Y39" s="1297"/>
      <c r="Z39" s="1298"/>
      <c r="AA39" s="1298"/>
      <c r="AB39" s="1298"/>
      <c r="AC39" s="823"/>
      <c r="AD39" s="823"/>
      <c r="AE39" s="1237"/>
      <c r="AF39" s="1237"/>
      <c r="AG39" s="1231" t="s">
        <v>42</v>
      </c>
      <c r="AH39" s="1238">
        <v>1165067</v>
      </c>
    </row>
    <row r="40" spans="1:60" s="827" customFormat="1" ht="37.5" x14ac:dyDescent="0.3">
      <c r="A40" s="1227" t="str">
        <f t="shared" si="4"/>
        <v>ID-DRH-3.1.2</v>
      </c>
      <c r="B40" s="1279" t="s">
        <v>47</v>
      </c>
      <c r="C40" s="1228">
        <v>3</v>
      </c>
      <c r="D40" s="1228">
        <v>1</v>
      </c>
      <c r="E40" s="1228">
        <v>2</v>
      </c>
      <c r="F40" s="1229"/>
      <c r="G40" s="1242"/>
      <c r="H40" s="1229" t="s">
        <v>760</v>
      </c>
      <c r="I40" s="1242"/>
      <c r="J40" s="1279" t="s">
        <v>46</v>
      </c>
      <c r="K40" s="1279" t="s">
        <v>47</v>
      </c>
      <c r="L40" s="1279" t="s">
        <v>96</v>
      </c>
      <c r="M40" s="1231" t="s">
        <v>49</v>
      </c>
      <c r="N40" s="1279" t="s">
        <v>50</v>
      </c>
      <c r="O40" s="1156" t="s">
        <v>12</v>
      </c>
      <c r="P40" s="1156" t="s">
        <v>14</v>
      </c>
      <c r="Q40" s="821"/>
      <c r="R40" s="822"/>
      <c r="S40" s="1228"/>
      <c r="T40" s="1297"/>
      <c r="U40" s="1297"/>
      <c r="V40" s="1297"/>
      <c r="W40" s="1297"/>
      <c r="X40" s="1297"/>
      <c r="Y40" s="1297"/>
      <c r="Z40" s="1298"/>
      <c r="AA40" s="1298"/>
      <c r="AB40" s="1298"/>
      <c r="AC40" s="823"/>
      <c r="AD40" s="823"/>
      <c r="AE40" s="823"/>
      <c r="AF40" s="823"/>
      <c r="AG40" s="1231" t="s">
        <v>42</v>
      </c>
      <c r="AH40" s="1238">
        <v>0</v>
      </c>
    </row>
    <row r="41" spans="1:60" s="827" customFormat="1" ht="37.5" x14ac:dyDescent="0.3">
      <c r="A41" s="1227" t="str">
        <f t="shared" si="4"/>
        <v>ID-DRH-3.1.3</v>
      </c>
      <c r="B41" s="1279" t="s">
        <v>47</v>
      </c>
      <c r="C41" s="1228">
        <v>3</v>
      </c>
      <c r="D41" s="1228">
        <v>1</v>
      </c>
      <c r="E41" s="1228">
        <v>3</v>
      </c>
      <c r="F41" s="1229"/>
      <c r="G41" s="1242"/>
      <c r="H41" s="1229" t="s">
        <v>761</v>
      </c>
      <c r="I41" s="1242"/>
      <c r="J41" s="1279" t="s">
        <v>46</v>
      </c>
      <c r="K41" s="1279" t="s">
        <v>47</v>
      </c>
      <c r="L41" s="1279" t="s">
        <v>96</v>
      </c>
      <c r="M41" s="1231" t="s">
        <v>49</v>
      </c>
      <c r="N41" s="1279" t="s">
        <v>50</v>
      </c>
      <c r="O41" s="1156" t="s">
        <v>12</v>
      </c>
      <c r="P41" s="1156" t="s">
        <v>14</v>
      </c>
      <c r="Q41" s="821"/>
      <c r="R41" s="822"/>
      <c r="S41" s="1228"/>
      <c r="T41" s="1297"/>
      <c r="U41" s="1297"/>
      <c r="V41" s="1297"/>
      <c r="W41" s="1297"/>
      <c r="X41" s="1297"/>
      <c r="Y41" s="1297"/>
      <c r="Z41" s="1298"/>
      <c r="AA41" s="1298"/>
      <c r="AB41" s="1298"/>
      <c r="AC41" s="823"/>
      <c r="AD41" s="823"/>
      <c r="AE41" s="823"/>
      <c r="AF41" s="823"/>
      <c r="AG41" s="1231" t="s">
        <v>42</v>
      </c>
      <c r="AH41" s="1238">
        <v>0</v>
      </c>
    </row>
    <row r="42" spans="1:60" s="827" customFormat="1" ht="37.5" x14ac:dyDescent="0.3">
      <c r="A42" s="1227" t="str">
        <f t="shared" si="4"/>
        <v>ID-DRH-3.1.4</v>
      </c>
      <c r="B42" s="1279" t="s">
        <v>47</v>
      </c>
      <c r="C42" s="1228">
        <v>3</v>
      </c>
      <c r="D42" s="1228">
        <v>1</v>
      </c>
      <c r="E42" s="1228">
        <v>4</v>
      </c>
      <c r="F42" s="1229"/>
      <c r="G42" s="1242"/>
      <c r="H42" s="1229" t="s">
        <v>762</v>
      </c>
      <c r="I42" s="1242"/>
      <c r="J42" s="1279" t="s">
        <v>46</v>
      </c>
      <c r="K42" s="1279" t="s">
        <v>47</v>
      </c>
      <c r="L42" s="1279" t="s">
        <v>96</v>
      </c>
      <c r="M42" s="1231" t="s">
        <v>49</v>
      </c>
      <c r="N42" s="1279" t="s">
        <v>50</v>
      </c>
      <c r="O42" s="1156" t="s">
        <v>12</v>
      </c>
      <c r="P42" s="1156" t="s">
        <v>14</v>
      </c>
      <c r="Q42" s="821"/>
      <c r="R42" s="822"/>
      <c r="S42" s="1228"/>
      <c r="T42" s="1228"/>
      <c r="U42" s="822"/>
      <c r="V42" s="822"/>
      <c r="W42" s="822"/>
      <c r="X42" s="822"/>
      <c r="Y42" s="822"/>
      <c r="Z42" s="823"/>
      <c r="AA42" s="823"/>
      <c r="AB42" s="823"/>
      <c r="AC42" s="823"/>
      <c r="AD42" s="823"/>
      <c r="AE42" s="823"/>
      <c r="AF42" s="823"/>
      <c r="AG42" s="1231" t="s">
        <v>42</v>
      </c>
      <c r="AH42" s="1238">
        <v>17381079</v>
      </c>
    </row>
    <row r="43" spans="1:60" s="827" customFormat="1" ht="37.5" x14ac:dyDescent="0.3">
      <c r="A43" s="1227"/>
      <c r="B43" s="1279"/>
      <c r="C43" s="1228"/>
      <c r="D43" s="1228"/>
      <c r="E43" s="1228"/>
      <c r="F43" s="1229"/>
      <c r="G43" s="1242"/>
      <c r="H43" s="1229" t="s">
        <v>763</v>
      </c>
      <c r="I43" s="1229"/>
      <c r="J43" s="1279" t="s">
        <v>46</v>
      </c>
      <c r="K43" s="1279" t="s">
        <v>47</v>
      </c>
      <c r="L43" s="1279" t="s">
        <v>96</v>
      </c>
      <c r="M43" s="1231" t="s">
        <v>49</v>
      </c>
      <c r="N43" s="1279"/>
      <c r="O43" s="1156" t="s">
        <v>12</v>
      </c>
      <c r="P43" s="1156" t="s">
        <v>14</v>
      </c>
      <c r="Q43" s="821"/>
      <c r="R43" s="822"/>
      <c r="S43" s="1228"/>
      <c r="T43" s="1228"/>
      <c r="U43" s="822"/>
      <c r="V43" s="822"/>
      <c r="W43" s="822"/>
      <c r="X43" s="822"/>
      <c r="Y43" s="822"/>
      <c r="Z43" s="823"/>
      <c r="AA43" s="823"/>
      <c r="AB43" s="823"/>
      <c r="AC43" s="823"/>
      <c r="AD43" s="823"/>
      <c r="AE43" s="823"/>
      <c r="AF43" s="823"/>
      <c r="AG43" s="1231" t="s">
        <v>42</v>
      </c>
      <c r="AH43" s="1238">
        <f>3700000+1200000</f>
        <v>4900000</v>
      </c>
    </row>
    <row r="44" spans="1:60" s="815" customFormat="1" ht="37.5" x14ac:dyDescent="0.3">
      <c r="A44" s="1212"/>
      <c r="B44" s="1213"/>
      <c r="C44" s="1213">
        <v>3</v>
      </c>
      <c r="D44" s="1213">
        <v>2</v>
      </c>
      <c r="E44" s="1213"/>
      <c r="F44" s="1214"/>
      <c r="G44" s="1251" t="s">
        <v>764</v>
      </c>
      <c r="H44" s="1214"/>
      <c r="I44" s="1214"/>
      <c r="J44" s="1215"/>
      <c r="K44" s="1216"/>
      <c r="L44" s="707"/>
      <c r="M44" s="1215"/>
      <c r="N44" s="1216"/>
      <c r="O44" s="1273" t="s">
        <v>12</v>
      </c>
      <c r="P44" s="1273" t="s">
        <v>15</v>
      </c>
      <c r="Q44" s="1215" t="s">
        <v>44</v>
      </c>
      <c r="R44" s="1218">
        <v>1</v>
      </c>
      <c r="S44" s="1218" t="s">
        <v>345</v>
      </c>
      <c r="T44" s="845">
        <v>0.05</v>
      </c>
      <c r="U44" s="1275">
        <v>0.25</v>
      </c>
      <c r="V44" s="1275"/>
      <c r="W44" s="1275">
        <v>0.25</v>
      </c>
      <c r="X44" s="1276"/>
      <c r="Y44" s="1275">
        <v>0.25</v>
      </c>
      <c r="Z44" s="1277"/>
      <c r="AA44" s="1275">
        <v>0.25</v>
      </c>
      <c r="AB44" s="812"/>
      <c r="AC44" s="812"/>
      <c r="AD44" s="812"/>
      <c r="AE44" s="812"/>
      <c r="AF44" s="812"/>
      <c r="AG44" s="1215" t="s">
        <v>42</v>
      </c>
      <c r="AH44" s="1224">
        <f>SUM(AH45:AH45)</f>
        <v>0</v>
      </c>
      <c r="AI44" s="792"/>
      <c r="AJ44" s="792"/>
      <c r="AK44" s="792"/>
      <c r="AL44" s="792"/>
      <c r="AM44" s="792"/>
      <c r="AN44" s="792"/>
      <c r="AO44" s="792"/>
      <c r="AP44" s="792"/>
      <c r="AQ44" s="792"/>
      <c r="AR44" s="792"/>
      <c r="AS44" s="792"/>
      <c r="AT44" s="792"/>
      <c r="AU44" s="792"/>
      <c r="AV44" s="792"/>
      <c r="AW44" s="792"/>
      <c r="AX44" s="792"/>
      <c r="AY44" s="792"/>
      <c r="AZ44" s="792"/>
      <c r="BA44" s="792"/>
      <c r="BB44" s="792"/>
      <c r="BC44" s="792"/>
      <c r="BD44" s="792"/>
      <c r="BE44" s="792"/>
      <c r="BF44" s="792"/>
      <c r="BG44" s="792"/>
      <c r="BH44" s="792"/>
    </row>
    <row r="45" spans="1:60" s="827" customFormat="1" ht="37.5" x14ac:dyDescent="0.3">
      <c r="A45" s="1227" t="str">
        <f t="shared" ref="A45" si="5">+ CONCATENATE("ID", "-", B45, "-",C45, ".", D45, ".", E45)</f>
        <v>ID-DRH-3.2.1</v>
      </c>
      <c r="B45" s="1279" t="s">
        <v>47</v>
      </c>
      <c r="C45" s="1228">
        <v>3</v>
      </c>
      <c r="D45" s="1228">
        <v>2</v>
      </c>
      <c r="E45" s="1228">
        <v>1</v>
      </c>
      <c r="F45" s="1229"/>
      <c r="G45" s="1242"/>
      <c r="H45" s="1229" t="s">
        <v>765</v>
      </c>
      <c r="I45" s="1242"/>
      <c r="J45" s="1279" t="s">
        <v>766</v>
      </c>
      <c r="K45" s="1279" t="s">
        <v>47</v>
      </c>
      <c r="L45" s="1279" t="s">
        <v>96</v>
      </c>
      <c r="M45" s="1231" t="s">
        <v>49</v>
      </c>
      <c r="N45" s="1279" t="s">
        <v>50</v>
      </c>
      <c r="O45" s="1156" t="s">
        <v>12</v>
      </c>
      <c r="P45" s="1156" t="s">
        <v>15</v>
      </c>
      <c r="Q45" s="821"/>
      <c r="R45" s="822"/>
      <c r="S45" s="1228"/>
      <c r="T45" s="1228"/>
      <c r="U45" s="822"/>
      <c r="V45" s="822"/>
      <c r="W45" s="822"/>
      <c r="X45" s="822"/>
      <c r="Y45" s="822"/>
      <c r="Z45" s="823"/>
      <c r="AA45" s="823"/>
      <c r="AB45" s="823"/>
      <c r="AC45" s="823"/>
      <c r="AD45" s="823"/>
      <c r="AE45" s="823"/>
      <c r="AF45" s="823"/>
      <c r="AG45" s="1231" t="s">
        <v>42</v>
      </c>
      <c r="AH45" s="1238">
        <v>0</v>
      </c>
    </row>
    <row r="46" spans="1:60" s="802" customFormat="1" ht="37.5" x14ac:dyDescent="0.3">
      <c r="A46" s="1200"/>
      <c r="B46" s="1201"/>
      <c r="C46" s="1201">
        <v>4</v>
      </c>
      <c r="D46" s="1201"/>
      <c r="E46" s="1201"/>
      <c r="F46" s="1248" t="s">
        <v>767</v>
      </c>
      <c r="G46" s="1249"/>
      <c r="H46" s="1249"/>
      <c r="I46" s="1249"/>
      <c r="J46" s="1202"/>
      <c r="K46" s="1203"/>
      <c r="L46" s="1301"/>
      <c r="M46" s="1202"/>
      <c r="N46" s="1203"/>
      <c r="O46" s="1268" t="s">
        <v>12</v>
      </c>
      <c r="P46" s="1268" t="s">
        <v>15</v>
      </c>
      <c r="Q46" s="1204"/>
      <c r="R46" s="1205"/>
      <c r="S46" s="1045" t="s">
        <v>345</v>
      </c>
      <c r="T46" s="1207">
        <v>0.05</v>
      </c>
      <c r="U46" s="800"/>
      <c r="V46" s="800"/>
      <c r="W46" s="800"/>
      <c r="X46" s="800"/>
      <c r="Y46" s="800"/>
      <c r="Z46" s="800"/>
      <c r="AA46" s="800"/>
      <c r="AB46" s="800"/>
      <c r="AC46" s="800"/>
      <c r="AD46" s="800"/>
      <c r="AE46" s="800"/>
      <c r="AF46" s="800"/>
      <c r="AG46" s="1252" t="s">
        <v>42</v>
      </c>
      <c r="AH46" s="1210">
        <f>AH47</f>
        <v>0</v>
      </c>
      <c r="AI46" s="792"/>
      <c r="AJ46" s="792"/>
      <c r="AK46" s="792"/>
      <c r="AL46" s="792"/>
      <c r="AM46" s="792"/>
      <c r="AN46" s="792"/>
      <c r="AO46" s="792"/>
      <c r="AP46" s="792"/>
      <c r="AQ46" s="792"/>
      <c r="AR46" s="792"/>
      <c r="AS46" s="792"/>
      <c r="AT46" s="792"/>
      <c r="AU46" s="792"/>
      <c r="AV46" s="792"/>
      <c r="AW46" s="792"/>
      <c r="AX46" s="792"/>
      <c r="AY46" s="792"/>
      <c r="AZ46" s="792"/>
      <c r="BA46" s="792"/>
      <c r="BB46" s="792"/>
      <c r="BC46" s="792"/>
      <c r="BD46" s="792"/>
      <c r="BE46" s="792"/>
      <c r="BF46" s="792"/>
      <c r="BG46" s="792"/>
      <c r="BH46" s="792"/>
    </row>
    <row r="47" spans="1:60" s="815" customFormat="1" ht="37.5" x14ac:dyDescent="0.3">
      <c r="A47" s="1212"/>
      <c r="B47" s="1213"/>
      <c r="C47" s="1213">
        <v>4</v>
      </c>
      <c r="D47" s="1213">
        <v>1</v>
      </c>
      <c r="E47" s="1213"/>
      <c r="F47" s="1214"/>
      <c r="G47" s="1251" t="s">
        <v>768</v>
      </c>
      <c r="H47" s="1214"/>
      <c r="I47" s="1214"/>
      <c r="J47" s="1215"/>
      <c r="K47" s="1216"/>
      <c r="L47" s="707"/>
      <c r="M47" s="1215"/>
      <c r="N47" s="1216"/>
      <c r="O47" s="1273" t="s">
        <v>12</v>
      </c>
      <c r="P47" s="1273" t="s">
        <v>15</v>
      </c>
      <c r="Q47" s="1215" t="s">
        <v>44</v>
      </c>
      <c r="R47" s="1218">
        <v>1</v>
      </c>
      <c r="S47" s="1218" t="s">
        <v>345</v>
      </c>
      <c r="T47" s="845">
        <v>0.05</v>
      </c>
      <c r="U47" s="1275">
        <v>0.25</v>
      </c>
      <c r="V47" s="1275"/>
      <c r="W47" s="1275">
        <v>0.25</v>
      </c>
      <c r="X47" s="1276"/>
      <c r="Y47" s="1275">
        <v>0.25</v>
      </c>
      <c r="Z47" s="1277"/>
      <c r="AA47" s="1275">
        <v>0.25</v>
      </c>
      <c r="AB47" s="812"/>
      <c r="AC47" s="812"/>
      <c r="AD47" s="812"/>
      <c r="AE47" s="812"/>
      <c r="AF47" s="812"/>
      <c r="AG47" s="1215" t="s">
        <v>42</v>
      </c>
      <c r="AH47" s="1224">
        <f>SUM(AH48:AH49)</f>
        <v>0</v>
      </c>
      <c r="AI47" s="792"/>
      <c r="AJ47" s="792"/>
      <c r="AK47" s="792"/>
      <c r="AL47" s="792"/>
      <c r="AM47" s="792"/>
      <c r="AN47" s="792"/>
      <c r="AO47" s="792"/>
      <c r="AP47" s="792"/>
      <c r="AQ47" s="792"/>
      <c r="AR47" s="792"/>
      <c r="AS47" s="792"/>
      <c r="AT47" s="792"/>
      <c r="AU47" s="792"/>
      <c r="AV47" s="792"/>
      <c r="AW47" s="792"/>
      <c r="AX47" s="792"/>
      <c r="AY47" s="792"/>
      <c r="AZ47" s="792"/>
      <c r="BA47" s="792"/>
      <c r="BB47" s="792"/>
      <c r="BC47" s="792"/>
      <c r="BD47" s="792"/>
      <c r="BE47" s="792"/>
      <c r="BF47" s="792"/>
      <c r="BG47" s="792"/>
      <c r="BH47" s="792"/>
    </row>
    <row r="48" spans="1:60" s="827" customFormat="1" ht="37.5" x14ac:dyDescent="0.3">
      <c r="A48" s="1227" t="str">
        <f t="shared" ref="A48:A53" si="6">+ CONCATENATE("ID", "-", B48, "-",C48, ".", D48, ".", E48)</f>
        <v>ID-DRH-4.1.1</v>
      </c>
      <c r="B48" s="1279" t="s">
        <v>47</v>
      </c>
      <c r="C48" s="1228">
        <v>4</v>
      </c>
      <c r="D48" s="1228">
        <v>1</v>
      </c>
      <c r="E48" s="1228">
        <v>1</v>
      </c>
      <c r="F48" s="1229"/>
      <c r="G48" s="1242"/>
      <c r="H48" s="1229" t="s">
        <v>769</v>
      </c>
      <c r="I48" s="1242"/>
      <c r="J48" s="1279" t="s">
        <v>770</v>
      </c>
      <c r="K48" s="1279" t="s">
        <v>47</v>
      </c>
      <c r="L48" s="1279" t="s">
        <v>96</v>
      </c>
      <c r="M48" s="1231" t="s">
        <v>38</v>
      </c>
      <c r="N48" s="1279" t="s">
        <v>50</v>
      </c>
      <c r="O48" s="1156" t="s">
        <v>12</v>
      </c>
      <c r="P48" s="1156" t="s">
        <v>15</v>
      </c>
      <c r="Q48" s="821"/>
      <c r="R48" s="822"/>
      <c r="S48" s="1228"/>
      <c r="T48" s="1228"/>
      <c r="U48" s="822"/>
      <c r="V48" s="822"/>
      <c r="W48" s="822"/>
      <c r="X48" s="822"/>
      <c r="Y48" s="822"/>
      <c r="Z48" s="823"/>
      <c r="AA48" s="823"/>
      <c r="AB48" s="823"/>
      <c r="AC48" s="823"/>
      <c r="AD48" s="823"/>
      <c r="AE48" s="823"/>
      <c r="AF48" s="823"/>
      <c r="AG48" s="1231" t="s">
        <v>42</v>
      </c>
      <c r="AH48" s="1238">
        <v>0</v>
      </c>
    </row>
    <row r="49" spans="1:60" s="827" customFormat="1" ht="37.5" x14ac:dyDescent="0.3">
      <c r="A49" s="1227" t="str">
        <f t="shared" si="6"/>
        <v>ID-DRH-4.1.2</v>
      </c>
      <c r="B49" s="1279" t="s">
        <v>47</v>
      </c>
      <c r="C49" s="1228">
        <v>4</v>
      </c>
      <c r="D49" s="1228">
        <v>1</v>
      </c>
      <c r="E49" s="1228">
        <v>2</v>
      </c>
      <c r="F49" s="1229"/>
      <c r="G49" s="1242"/>
      <c r="H49" s="1229" t="s">
        <v>771</v>
      </c>
      <c r="I49" s="1242"/>
      <c r="J49" s="1279" t="s">
        <v>770</v>
      </c>
      <c r="K49" s="1279" t="s">
        <v>47</v>
      </c>
      <c r="L49" s="1279" t="s">
        <v>96</v>
      </c>
      <c r="M49" s="1231" t="s">
        <v>38</v>
      </c>
      <c r="N49" s="1279" t="s">
        <v>50</v>
      </c>
      <c r="O49" s="1156" t="s">
        <v>12</v>
      </c>
      <c r="P49" s="1156" t="s">
        <v>15</v>
      </c>
      <c r="Q49" s="821"/>
      <c r="R49" s="822"/>
      <c r="S49" s="1228"/>
      <c r="T49" s="1228"/>
      <c r="U49" s="822"/>
      <c r="V49" s="822"/>
      <c r="W49" s="822"/>
      <c r="X49" s="822"/>
      <c r="Y49" s="822"/>
      <c r="Z49" s="823"/>
      <c r="AA49" s="823"/>
      <c r="AB49" s="823"/>
      <c r="AC49" s="823"/>
      <c r="AD49" s="823"/>
      <c r="AE49" s="823"/>
      <c r="AF49" s="823"/>
      <c r="AG49" s="1231" t="s">
        <v>42</v>
      </c>
      <c r="AH49" s="1238">
        <v>0</v>
      </c>
    </row>
    <row r="50" spans="1:60" s="802" customFormat="1" ht="37.5" x14ac:dyDescent="0.3">
      <c r="A50" s="1200"/>
      <c r="B50" s="1201"/>
      <c r="C50" s="1201">
        <v>5</v>
      </c>
      <c r="D50" s="1201"/>
      <c r="E50" s="1201"/>
      <c r="F50" s="1248" t="s">
        <v>772</v>
      </c>
      <c r="G50" s="1249"/>
      <c r="H50" s="1249"/>
      <c r="I50" s="1249"/>
      <c r="J50" s="1202"/>
      <c r="K50" s="1203"/>
      <c r="L50" s="1203"/>
      <c r="M50" s="1202"/>
      <c r="N50" s="1203"/>
      <c r="O50" s="1268" t="s">
        <v>12</v>
      </c>
      <c r="P50" s="1268" t="s">
        <v>15</v>
      </c>
      <c r="Q50" s="1204"/>
      <c r="R50" s="1205"/>
      <c r="S50" s="1045" t="s">
        <v>345</v>
      </c>
      <c r="T50" s="1207">
        <v>0.1</v>
      </c>
      <c r="U50" s="800"/>
      <c r="V50" s="800"/>
      <c r="W50" s="800"/>
      <c r="X50" s="800"/>
      <c r="Y50" s="800"/>
      <c r="Z50" s="800"/>
      <c r="AA50" s="800"/>
      <c r="AB50" s="800"/>
      <c r="AC50" s="800"/>
      <c r="AD50" s="800"/>
      <c r="AE50" s="800"/>
      <c r="AF50" s="800"/>
      <c r="AG50" s="1252" t="s">
        <v>42</v>
      </c>
      <c r="AH50" s="1210">
        <f>AH51</f>
        <v>5150000</v>
      </c>
      <c r="AI50" s="792"/>
      <c r="AJ50" s="792"/>
      <c r="AK50" s="792"/>
      <c r="AL50" s="792"/>
      <c r="AM50" s="792"/>
      <c r="AN50" s="792"/>
      <c r="AO50" s="792"/>
      <c r="AP50" s="792"/>
      <c r="AQ50" s="792"/>
      <c r="AR50" s="792"/>
      <c r="AS50" s="792"/>
      <c r="AT50" s="792"/>
      <c r="AU50" s="792"/>
      <c r="AV50" s="792"/>
      <c r="AW50" s="792"/>
      <c r="AX50" s="792"/>
      <c r="AY50" s="792"/>
      <c r="AZ50" s="792"/>
      <c r="BA50" s="792"/>
      <c r="BB50" s="792"/>
      <c r="BC50" s="792"/>
      <c r="BD50" s="792"/>
      <c r="BE50" s="792"/>
      <c r="BF50" s="792"/>
      <c r="BG50" s="792"/>
      <c r="BH50" s="792"/>
    </row>
    <row r="51" spans="1:60" s="815" customFormat="1" ht="37.5" x14ac:dyDescent="0.3">
      <c r="A51" s="1212"/>
      <c r="B51" s="1213"/>
      <c r="C51" s="1213">
        <v>5</v>
      </c>
      <c r="D51" s="1213">
        <v>1</v>
      </c>
      <c r="E51" s="1213"/>
      <c r="F51" s="1214"/>
      <c r="G51" s="1251" t="s">
        <v>773</v>
      </c>
      <c r="H51" s="1214"/>
      <c r="I51" s="1214"/>
      <c r="J51" s="1215"/>
      <c r="K51" s="1216"/>
      <c r="L51" s="1216"/>
      <c r="M51" s="1215"/>
      <c r="N51" s="1216"/>
      <c r="O51" s="1273" t="s">
        <v>12</v>
      </c>
      <c r="P51" s="1273" t="s">
        <v>15</v>
      </c>
      <c r="Q51" s="1215" t="s">
        <v>44</v>
      </c>
      <c r="R51" s="1218">
        <v>1</v>
      </c>
      <c r="S51" s="1218" t="s">
        <v>345</v>
      </c>
      <c r="T51" s="845">
        <v>0.1</v>
      </c>
      <c r="U51" s="1275">
        <v>0.25</v>
      </c>
      <c r="V51" s="1275"/>
      <c r="W51" s="1275">
        <v>0.25</v>
      </c>
      <c r="X51" s="1276"/>
      <c r="Y51" s="1275">
        <v>0.25</v>
      </c>
      <c r="Z51" s="1277"/>
      <c r="AA51" s="1275">
        <v>0.25</v>
      </c>
      <c r="AB51" s="812"/>
      <c r="AC51" s="812"/>
      <c r="AD51" s="812"/>
      <c r="AE51" s="812"/>
      <c r="AF51" s="812"/>
      <c r="AG51" s="1215" t="s">
        <v>42</v>
      </c>
      <c r="AH51" s="1224">
        <f>SUM(AH52:AH53)</f>
        <v>5150000</v>
      </c>
      <c r="AI51" s="792"/>
      <c r="AJ51" s="792"/>
      <c r="AK51" s="792"/>
      <c r="AL51" s="792"/>
      <c r="AM51" s="792"/>
      <c r="AN51" s="792"/>
      <c r="AO51" s="792"/>
      <c r="AP51" s="792"/>
      <c r="AQ51" s="792"/>
      <c r="AR51" s="792"/>
      <c r="AS51" s="792"/>
      <c r="AT51" s="792"/>
      <c r="AU51" s="792"/>
      <c r="AV51" s="792"/>
      <c r="AW51" s="792"/>
      <c r="AX51" s="792"/>
      <c r="AY51" s="792"/>
      <c r="AZ51" s="792"/>
      <c r="BA51" s="792"/>
      <c r="BB51" s="792"/>
      <c r="BC51" s="792"/>
      <c r="BD51" s="792"/>
      <c r="BE51" s="792"/>
      <c r="BF51" s="792"/>
      <c r="BG51" s="792"/>
      <c r="BH51" s="792"/>
    </row>
    <row r="52" spans="1:60" s="827" customFormat="1" ht="37.5" x14ac:dyDescent="0.3">
      <c r="A52" s="1227" t="str">
        <f t="shared" si="6"/>
        <v>ID-DRH-5.1.1</v>
      </c>
      <c r="B52" s="1279" t="s">
        <v>47</v>
      </c>
      <c r="C52" s="1228">
        <v>5</v>
      </c>
      <c r="D52" s="1228">
        <v>1</v>
      </c>
      <c r="E52" s="1228">
        <v>1</v>
      </c>
      <c r="F52" s="1229"/>
      <c r="G52" s="1242"/>
      <c r="H52" s="846" t="s">
        <v>774</v>
      </c>
      <c r="I52" s="1242"/>
      <c r="J52" s="1279" t="s">
        <v>775</v>
      </c>
      <c r="K52" s="1279" t="s">
        <v>47</v>
      </c>
      <c r="L52" s="1279" t="s">
        <v>752</v>
      </c>
      <c r="M52" s="1231" t="s">
        <v>49</v>
      </c>
      <c r="N52" s="1279" t="s">
        <v>50</v>
      </c>
      <c r="O52" s="1156" t="s">
        <v>12</v>
      </c>
      <c r="P52" s="1156" t="s">
        <v>15</v>
      </c>
      <c r="Q52" s="821"/>
      <c r="R52" s="822"/>
      <c r="S52" s="1228"/>
      <c r="T52" s="847"/>
      <c r="U52" s="822"/>
      <c r="V52" s="822"/>
      <c r="W52" s="822"/>
      <c r="X52" s="822"/>
      <c r="Y52" s="822"/>
      <c r="Z52" s="823"/>
      <c r="AA52" s="823"/>
      <c r="AB52" s="823"/>
      <c r="AC52" s="1237"/>
      <c r="AD52" s="1237"/>
      <c r="AE52" s="1237"/>
      <c r="AF52" s="1237"/>
      <c r="AG52" s="1231" t="s">
        <v>42</v>
      </c>
      <c r="AH52" s="1238">
        <v>0</v>
      </c>
    </row>
    <row r="53" spans="1:60" s="827" customFormat="1" ht="37.5" x14ac:dyDescent="0.3">
      <c r="A53" s="1227" t="str">
        <f t="shared" si="6"/>
        <v>ID-DRH-5.1.2</v>
      </c>
      <c r="B53" s="1279" t="s">
        <v>47</v>
      </c>
      <c r="C53" s="1228">
        <v>5</v>
      </c>
      <c r="D53" s="1228">
        <v>1</v>
      </c>
      <c r="E53" s="1228">
        <v>2</v>
      </c>
      <c r="F53" s="1229"/>
      <c r="G53" s="1242"/>
      <c r="H53" s="846" t="s">
        <v>776</v>
      </c>
      <c r="I53" s="1242"/>
      <c r="J53" s="1231" t="s">
        <v>777</v>
      </c>
      <c r="K53" s="1279" t="s">
        <v>47</v>
      </c>
      <c r="L53" s="1279" t="s">
        <v>752</v>
      </c>
      <c r="M53" s="1231" t="s">
        <v>49</v>
      </c>
      <c r="N53" s="1279" t="s">
        <v>50</v>
      </c>
      <c r="O53" s="1156" t="s">
        <v>12</v>
      </c>
      <c r="P53" s="1156" t="s">
        <v>15</v>
      </c>
      <c r="Q53" s="821"/>
      <c r="R53" s="822"/>
      <c r="S53" s="1228"/>
      <c r="T53" s="847"/>
      <c r="U53" s="822"/>
      <c r="V53" s="822"/>
      <c r="W53" s="822"/>
      <c r="X53" s="822"/>
      <c r="Y53" s="822"/>
      <c r="Z53" s="823"/>
      <c r="AA53" s="823"/>
      <c r="AB53" s="823"/>
      <c r="AC53" s="1237"/>
      <c r="AD53" s="1237"/>
      <c r="AE53" s="1237"/>
      <c r="AF53" s="1237"/>
      <c r="AG53" s="873" t="s">
        <v>42</v>
      </c>
      <c r="AH53" s="855">
        <v>5150000</v>
      </c>
    </row>
    <row r="54" spans="1:60" s="802" customFormat="1" ht="37.5" x14ac:dyDescent="0.3">
      <c r="A54" s="1200"/>
      <c r="B54" s="1201"/>
      <c r="C54" s="1201">
        <v>6</v>
      </c>
      <c r="D54" s="1201"/>
      <c r="E54" s="1201"/>
      <c r="F54" s="1248" t="s">
        <v>778</v>
      </c>
      <c r="G54" s="1249"/>
      <c r="H54" s="1249"/>
      <c r="I54" s="1249"/>
      <c r="J54" s="1202"/>
      <c r="K54" s="1203"/>
      <c r="L54" s="1203"/>
      <c r="M54" s="1202"/>
      <c r="N54" s="1203"/>
      <c r="O54" s="1268" t="s">
        <v>12</v>
      </c>
      <c r="P54" s="1268" t="s">
        <v>15</v>
      </c>
      <c r="Q54" s="1204"/>
      <c r="R54" s="1205"/>
      <c r="S54" s="1045" t="s">
        <v>345</v>
      </c>
      <c r="T54" s="1207">
        <v>0.1</v>
      </c>
      <c r="U54" s="800"/>
      <c r="V54" s="800"/>
      <c r="W54" s="800"/>
      <c r="X54" s="800"/>
      <c r="Y54" s="800"/>
      <c r="Z54" s="800"/>
      <c r="AA54" s="800"/>
      <c r="AB54" s="800"/>
      <c r="AC54" s="800"/>
      <c r="AD54" s="800"/>
      <c r="AE54" s="800"/>
      <c r="AF54" s="800"/>
      <c r="AG54" s="1252" t="s">
        <v>42</v>
      </c>
      <c r="AH54" s="1210">
        <f>AH55</f>
        <v>0</v>
      </c>
      <c r="AI54" s="792"/>
      <c r="AJ54" s="792"/>
      <c r="AK54" s="792"/>
      <c r="AL54" s="792"/>
      <c r="AM54" s="792"/>
      <c r="AN54" s="792"/>
      <c r="AO54" s="792"/>
      <c r="AP54" s="792"/>
      <c r="AQ54" s="792"/>
      <c r="AR54" s="792"/>
      <c r="AS54" s="792"/>
      <c r="AT54" s="792"/>
      <c r="AU54" s="792"/>
      <c r="AV54" s="792"/>
      <c r="AW54" s="792"/>
      <c r="AX54" s="792"/>
      <c r="AY54" s="792"/>
      <c r="AZ54" s="792"/>
      <c r="BA54" s="792"/>
      <c r="BB54" s="792"/>
      <c r="BC54" s="792"/>
      <c r="BD54" s="792"/>
      <c r="BE54" s="792"/>
      <c r="BF54" s="792"/>
      <c r="BG54" s="792"/>
      <c r="BH54" s="792"/>
    </row>
    <row r="55" spans="1:60" s="815" customFormat="1" ht="37.5" x14ac:dyDescent="0.3">
      <c r="A55" s="1212"/>
      <c r="B55" s="1213"/>
      <c r="C55" s="1213">
        <v>6</v>
      </c>
      <c r="D55" s="1213">
        <v>1</v>
      </c>
      <c r="E55" s="1213"/>
      <c r="F55" s="1214"/>
      <c r="G55" s="1251" t="s">
        <v>779</v>
      </c>
      <c r="H55" s="1214"/>
      <c r="I55" s="1214"/>
      <c r="J55" s="1215"/>
      <c r="K55" s="1216"/>
      <c r="L55" s="1216"/>
      <c r="M55" s="1215"/>
      <c r="N55" s="1216"/>
      <c r="O55" s="1273" t="s">
        <v>12</v>
      </c>
      <c r="P55" s="1273" t="s">
        <v>15</v>
      </c>
      <c r="Q55" s="1215" t="s">
        <v>44</v>
      </c>
      <c r="R55" s="1218">
        <v>1</v>
      </c>
      <c r="S55" s="1218" t="s">
        <v>345</v>
      </c>
      <c r="T55" s="845">
        <v>0.1</v>
      </c>
      <c r="U55" s="1275">
        <v>0.25</v>
      </c>
      <c r="V55" s="1275"/>
      <c r="W55" s="1275">
        <v>0.25</v>
      </c>
      <c r="X55" s="1276"/>
      <c r="Y55" s="1275">
        <v>0.25</v>
      </c>
      <c r="Z55" s="1277"/>
      <c r="AA55" s="1275">
        <v>0.25</v>
      </c>
      <c r="AB55" s="812"/>
      <c r="AC55" s="812"/>
      <c r="AD55" s="812"/>
      <c r="AE55" s="812"/>
      <c r="AF55" s="812"/>
      <c r="AG55" s="1215" t="s">
        <v>42</v>
      </c>
      <c r="AH55" s="1224">
        <f>SUM(AH56:AH57)</f>
        <v>0</v>
      </c>
      <c r="AI55" s="792"/>
      <c r="AJ55" s="792"/>
      <c r="AK55" s="792"/>
      <c r="AL55" s="792"/>
      <c r="AM55" s="792"/>
      <c r="AN55" s="792"/>
      <c r="AO55" s="792"/>
      <c r="AP55" s="792"/>
      <c r="AQ55" s="792"/>
      <c r="AR55" s="792"/>
      <c r="AS55" s="792"/>
      <c r="AT55" s="792"/>
      <c r="AU55" s="792"/>
      <c r="AV55" s="792"/>
      <c r="AW55" s="792"/>
      <c r="AX55" s="792"/>
      <c r="AY55" s="792"/>
      <c r="AZ55" s="792"/>
      <c r="BA55" s="792"/>
      <c r="BB55" s="792"/>
      <c r="BC55" s="792"/>
      <c r="BD55" s="792"/>
      <c r="BE55" s="792"/>
      <c r="BF55" s="792"/>
      <c r="BG55" s="792"/>
      <c r="BH55" s="792"/>
    </row>
    <row r="56" spans="1:60" s="827" customFormat="1" ht="37.5" x14ac:dyDescent="0.3">
      <c r="A56" s="1227" t="str">
        <f>+ CONCATENATE("ID", "-", B56, "-",C56, ".", D56, ".", E56)</f>
        <v>ID-DRH-6.1.1</v>
      </c>
      <c r="B56" s="1279" t="s">
        <v>47</v>
      </c>
      <c r="C56" s="1228">
        <v>6</v>
      </c>
      <c r="D56" s="1228">
        <v>1</v>
      </c>
      <c r="E56" s="1228">
        <v>1</v>
      </c>
      <c r="F56" s="1229"/>
      <c r="G56" s="1280"/>
      <c r="H56" s="846" t="s">
        <v>780</v>
      </c>
      <c r="I56" s="1242"/>
      <c r="J56" s="1231" t="s">
        <v>781</v>
      </c>
      <c r="K56" s="1228" t="s">
        <v>69</v>
      </c>
      <c r="L56" s="1228" t="s">
        <v>233</v>
      </c>
      <c r="M56" s="1231" t="s">
        <v>47</v>
      </c>
      <c r="N56" s="1279" t="s">
        <v>50</v>
      </c>
      <c r="O56" s="1156" t="s">
        <v>12</v>
      </c>
      <c r="P56" s="1156" t="s">
        <v>15</v>
      </c>
      <c r="Q56" s="821"/>
      <c r="R56" s="822"/>
      <c r="S56" s="1228"/>
      <c r="T56" s="847"/>
      <c r="U56" s="822"/>
      <c r="V56" s="822"/>
      <c r="W56" s="822"/>
      <c r="X56" s="822"/>
      <c r="Y56" s="822"/>
      <c r="Z56" s="823"/>
      <c r="AA56" s="823"/>
      <c r="AB56" s="823"/>
      <c r="AC56" s="1237"/>
      <c r="AD56" s="1237"/>
      <c r="AE56" s="1237"/>
      <c r="AF56" s="1237"/>
      <c r="AG56" s="1231" t="s">
        <v>42</v>
      </c>
      <c r="AH56" s="1238">
        <v>0</v>
      </c>
    </row>
    <row r="57" spans="1:60" s="827" customFormat="1" ht="37.5" x14ac:dyDescent="0.3">
      <c r="A57" s="1227" t="str">
        <f>+ CONCATENATE("ID", "-", B57, "-",C57, ".", D57, ".", E57)</f>
        <v>ID-DRH-6.1.2</v>
      </c>
      <c r="B57" s="1279" t="s">
        <v>47</v>
      </c>
      <c r="C57" s="1228">
        <v>6</v>
      </c>
      <c r="D57" s="1228">
        <v>1</v>
      </c>
      <c r="E57" s="1228">
        <v>2</v>
      </c>
      <c r="F57" s="1229"/>
      <c r="G57" s="1280"/>
      <c r="H57" s="641" t="s">
        <v>782</v>
      </c>
      <c r="I57" s="1310"/>
      <c r="J57" s="1231" t="s">
        <v>783</v>
      </c>
      <c r="K57" s="1228" t="s">
        <v>47</v>
      </c>
      <c r="L57" s="1279" t="s">
        <v>752</v>
      </c>
      <c r="M57" s="1231" t="s">
        <v>62</v>
      </c>
      <c r="N57" s="1279" t="s">
        <v>50</v>
      </c>
      <c r="O57" s="1156" t="s">
        <v>12</v>
      </c>
      <c r="P57" s="1156" t="s">
        <v>15</v>
      </c>
      <c r="Q57" s="821"/>
      <c r="R57" s="822"/>
      <c r="S57" s="1228"/>
      <c r="T57" s="847"/>
      <c r="U57" s="822"/>
      <c r="V57" s="822"/>
      <c r="W57" s="822"/>
      <c r="X57" s="822"/>
      <c r="Y57" s="822"/>
      <c r="Z57" s="823"/>
      <c r="AA57" s="823"/>
      <c r="AB57" s="823"/>
      <c r="AC57" s="1237"/>
      <c r="AD57" s="1237"/>
      <c r="AE57" s="1237"/>
      <c r="AF57" s="1237"/>
      <c r="AG57" s="1231" t="s">
        <v>42</v>
      </c>
      <c r="AH57" s="1238">
        <v>0</v>
      </c>
    </row>
    <row r="58" spans="1:60" s="802" customFormat="1" ht="37.5" x14ac:dyDescent="0.3">
      <c r="A58" s="1200"/>
      <c r="B58" s="1201"/>
      <c r="C58" s="1201">
        <v>7</v>
      </c>
      <c r="D58" s="1201"/>
      <c r="E58" s="1201"/>
      <c r="F58" s="1248" t="s">
        <v>784</v>
      </c>
      <c r="G58" s="1249"/>
      <c r="H58" s="1249"/>
      <c r="I58" s="1249"/>
      <c r="J58" s="1202"/>
      <c r="K58" s="1203"/>
      <c r="L58" s="1203"/>
      <c r="M58" s="1202"/>
      <c r="N58" s="1203"/>
      <c r="O58" s="1268" t="s">
        <v>12</v>
      </c>
      <c r="P58" s="1268" t="s">
        <v>15</v>
      </c>
      <c r="Q58" s="1204"/>
      <c r="R58" s="1205"/>
      <c r="S58" s="1045" t="s">
        <v>345</v>
      </c>
      <c r="T58" s="1207">
        <v>0.05</v>
      </c>
      <c r="U58" s="800"/>
      <c r="V58" s="800"/>
      <c r="W58" s="800"/>
      <c r="X58" s="800"/>
      <c r="Y58" s="800"/>
      <c r="Z58" s="800"/>
      <c r="AA58" s="800"/>
      <c r="AB58" s="800"/>
      <c r="AC58" s="800"/>
      <c r="AD58" s="800"/>
      <c r="AE58" s="800"/>
      <c r="AF58" s="800"/>
      <c r="AG58" s="1252" t="s">
        <v>42</v>
      </c>
      <c r="AH58" s="1210">
        <f>AH59</f>
        <v>0</v>
      </c>
      <c r="AI58" s="792"/>
      <c r="AJ58" s="792"/>
      <c r="AK58" s="792"/>
      <c r="AL58" s="792"/>
      <c r="AM58" s="792"/>
      <c r="AN58" s="792"/>
      <c r="AO58" s="792"/>
      <c r="AP58" s="792"/>
      <c r="AQ58" s="792"/>
      <c r="AR58" s="792"/>
      <c r="AS58" s="792"/>
      <c r="AT58" s="792"/>
      <c r="AU58" s="792"/>
      <c r="AV58" s="792"/>
      <c r="AW58" s="792"/>
      <c r="AX58" s="792"/>
      <c r="AY58" s="792"/>
      <c r="AZ58" s="792"/>
      <c r="BA58" s="792"/>
      <c r="BB58" s="792"/>
      <c r="BC58" s="792"/>
      <c r="BD58" s="792"/>
      <c r="BE58" s="792"/>
      <c r="BF58" s="792"/>
      <c r="BG58" s="792"/>
      <c r="BH58" s="792"/>
    </row>
    <row r="59" spans="1:60" s="815" customFormat="1" ht="37.5" x14ac:dyDescent="0.3">
      <c r="A59" s="1212"/>
      <c r="B59" s="1213"/>
      <c r="C59" s="1213">
        <v>7</v>
      </c>
      <c r="D59" s="1213">
        <v>1</v>
      </c>
      <c r="E59" s="1213"/>
      <c r="F59" s="1214"/>
      <c r="G59" s="1251" t="s">
        <v>785</v>
      </c>
      <c r="H59" s="1214"/>
      <c r="I59" s="1214"/>
      <c r="J59" s="1215"/>
      <c r="K59" s="1216"/>
      <c r="L59" s="1216"/>
      <c r="M59" s="1215"/>
      <c r="N59" s="1216"/>
      <c r="O59" s="1273" t="s">
        <v>12</v>
      </c>
      <c r="P59" s="1273" t="s">
        <v>15</v>
      </c>
      <c r="Q59" s="1215" t="s">
        <v>44</v>
      </c>
      <c r="R59" s="1218">
        <v>1</v>
      </c>
      <c r="S59" s="1218" t="s">
        <v>345</v>
      </c>
      <c r="T59" s="845">
        <v>0.05</v>
      </c>
      <c r="U59" s="1275">
        <v>0.25</v>
      </c>
      <c r="V59" s="1275"/>
      <c r="W59" s="1275">
        <v>0.25</v>
      </c>
      <c r="X59" s="1276"/>
      <c r="Y59" s="1275">
        <v>0.25</v>
      </c>
      <c r="Z59" s="1277"/>
      <c r="AA59" s="1275">
        <v>0.25</v>
      </c>
      <c r="AB59" s="812"/>
      <c r="AC59" s="812"/>
      <c r="AD59" s="812"/>
      <c r="AE59" s="812"/>
      <c r="AF59" s="812"/>
      <c r="AG59" s="1215" t="s">
        <v>42</v>
      </c>
      <c r="AH59" s="1224">
        <f>SUM(AH60:AH62)</f>
        <v>0</v>
      </c>
      <c r="AI59" s="792"/>
      <c r="AJ59" s="792"/>
      <c r="AK59" s="792"/>
      <c r="AL59" s="792"/>
      <c r="AM59" s="792"/>
      <c r="AN59" s="792"/>
      <c r="AO59" s="792"/>
      <c r="AP59" s="792"/>
      <c r="AQ59" s="792"/>
      <c r="AR59" s="792"/>
      <c r="AS59" s="792"/>
      <c r="AT59" s="792"/>
      <c r="AU59" s="792"/>
      <c r="AV59" s="792"/>
      <c r="AW59" s="792"/>
      <c r="AX59" s="792"/>
      <c r="AY59" s="792"/>
      <c r="AZ59" s="792"/>
      <c r="BA59" s="792"/>
      <c r="BB59" s="792"/>
      <c r="BC59" s="792"/>
      <c r="BD59" s="792"/>
      <c r="BE59" s="792"/>
      <c r="BF59" s="792"/>
      <c r="BG59" s="792"/>
      <c r="BH59" s="792"/>
    </row>
    <row r="60" spans="1:60" s="827" customFormat="1" ht="37.5" x14ac:dyDescent="0.3">
      <c r="A60" s="1227" t="str">
        <f>+ CONCATENATE("ID", "-", B60, "-",C60, ".", D60, ".", E60)</f>
        <v>ID-DRH-7.1.1</v>
      </c>
      <c r="B60" s="1279" t="s">
        <v>47</v>
      </c>
      <c r="C60" s="1228">
        <v>7</v>
      </c>
      <c r="D60" s="1228">
        <v>1</v>
      </c>
      <c r="E60" s="1228">
        <v>1</v>
      </c>
      <c r="F60" s="1229"/>
      <c r="G60" s="1242"/>
      <c r="H60" s="1229" t="s">
        <v>786</v>
      </c>
      <c r="I60" s="1242"/>
      <c r="J60" s="1231" t="s">
        <v>787</v>
      </c>
      <c r="K60" s="1228" t="s">
        <v>47</v>
      </c>
      <c r="L60" s="1279" t="s">
        <v>752</v>
      </c>
      <c r="M60" s="1231" t="s">
        <v>62</v>
      </c>
      <c r="N60" s="1279" t="s">
        <v>50</v>
      </c>
      <c r="O60" s="1156" t="s">
        <v>12</v>
      </c>
      <c r="P60" s="1156" t="s">
        <v>15</v>
      </c>
      <c r="Q60" s="821"/>
      <c r="R60" s="822"/>
      <c r="S60" s="1228"/>
      <c r="T60" s="847"/>
      <c r="U60" s="822"/>
      <c r="V60" s="822"/>
      <c r="W60" s="822"/>
      <c r="X60" s="822"/>
      <c r="Y60" s="822"/>
      <c r="Z60" s="823"/>
      <c r="AA60" s="823"/>
      <c r="AB60" s="823"/>
      <c r="AC60" s="1237"/>
      <c r="AD60" s="1237"/>
      <c r="AE60" s="1237"/>
      <c r="AF60" s="1237"/>
      <c r="AG60" s="873" t="s">
        <v>42</v>
      </c>
      <c r="AH60" s="1311">
        <v>0</v>
      </c>
    </row>
    <row r="61" spans="1:60" s="827" customFormat="1" ht="37.5" x14ac:dyDescent="0.3">
      <c r="A61" s="1227" t="str">
        <f>+ CONCATENATE("ID", "-", B61, "-",C61, ".", D61, ".", E61)</f>
        <v>ID-DRH-7.1.2</v>
      </c>
      <c r="B61" s="1279" t="s">
        <v>47</v>
      </c>
      <c r="C61" s="1228">
        <v>7</v>
      </c>
      <c r="D61" s="1228">
        <v>1</v>
      </c>
      <c r="E61" s="1312">
        <v>2</v>
      </c>
      <c r="F61" s="1229"/>
      <c r="G61" s="1242"/>
      <c r="H61" s="1229" t="s">
        <v>788</v>
      </c>
      <c r="I61" s="1229"/>
      <c r="J61" s="1231" t="s">
        <v>787</v>
      </c>
      <c r="K61" s="1228" t="s">
        <v>47</v>
      </c>
      <c r="L61" s="1279" t="s">
        <v>752</v>
      </c>
      <c r="M61" s="1231" t="s">
        <v>62</v>
      </c>
      <c r="N61" s="1279" t="s">
        <v>50</v>
      </c>
      <c r="O61" s="490" t="s">
        <v>12</v>
      </c>
      <c r="P61" s="1156" t="s">
        <v>15</v>
      </c>
      <c r="Q61" s="821"/>
      <c r="R61" s="822"/>
      <c r="S61" s="1228"/>
      <c r="T61" s="847"/>
      <c r="U61" s="1313"/>
      <c r="V61" s="1313"/>
      <c r="W61" s="1313"/>
      <c r="X61" s="1313"/>
      <c r="Y61" s="1313"/>
      <c r="Z61" s="1314"/>
      <c r="AA61" s="1314"/>
      <c r="AB61" s="1314"/>
      <c r="AC61" s="1315"/>
      <c r="AD61" s="1315"/>
      <c r="AE61" s="1315"/>
      <c r="AF61" s="1315"/>
      <c r="AG61" s="873" t="s">
        <v>42</v>
      </c>
      <c r="AH61" s="1311">
        <v>0</v>
      </c>
    </row>
    <row r="62" spans="1:60" s="827" customFormat="1" ht="38.25" thickBot="1" x14ac:dyDescent="0.35">
      <c r="A62" s="1227" t="str">
        <f>+ CONCATENATE("ID", "-", B62, "-",C62, ".", D62, ".", E62)</f>
        <v>ID-DRH-7.1.3</v>
      </c>
      <c r="B62" s="1279" t="s">
        <v>47</v>
      </c>
      <c r="C62" s="1228">
        <v>7</v>
      </c>
      <c r="D62" s="1228">
        <v>1</v>
      </c>
      <c r="E62" s="1312">
        <v>3</v>
      </c>
      <c r="F62" s="711"/>
      <c r="G62" s="712"/>
      <c r="H62" s="1229" t="s">
        <v>789</v>
      </c>
      <c r="I62" s="1229"/>
      <c r="J62" s="1231" t="s">
        <v>339</v>
      </c>
      <c r="K62" s="1228" t="s">
        <v>47</v>
      </c>
      <c r="L62" s="1279" t="s">
        <v>752</v>
      </c>
      <c r="M62" s="1231" t="s">
        <v>62</v>
      </c>
      <c r="N62" s="1279" t="s">
        <v>50</v>
      </c>
      <c r="O62" s="490" t="s">
        <v>12</v>
      </c>
      <c r="P62" s="1156" t="s">
        <v>15</v>
      </c>
      <c r="Q62" s="821"/>
      <c r="R62" s="822"/>
      <c r="S62" s="1228"/>
      <c r="T62" s="847"/>
      <c r="U62" s="1313"/>
      <c r="V62" s="1313"/>
      <c r="W62" s="1313"/>
      <c r="X62" s="1313"/>
      <c r="Y62" s="1313"/>
      <c r="Z62" s="1314"/>
      <c r="AA62" s="1314"/>
      <c r="AB62" s="1314"/>
      <c r="AC62" s="1315"/>
      <c r="AD62" s="1315"/>
      <c r="AE62" s="1315"/>
      <c r="AF62" s="1315"/>
      <c r="AG62" s="873" t="s">
        <v>42</v>
      </c>
      <c r="AH62" s="1311">
        <v>0</v>
      </c>
    </row>
    <row r="63" spans="1:60" s="827" customFormat="1" ht="30.75" customHeight="1" thickBot="1" x14ac:dyDescent="0.35">
      <c r="A63" s="1316"/>
      <c r="B63" s="1312"/>
      <c r="C63" s="1312"/>
      <c r="D63" s="1312"/>
      <c r="E63" s="1312"/>
      <c r="F63" s="846"/>
      <c r="G63" s="1317"/>
      <c r="I63" s="1317"/>
      <c r="J63" s="722"/>
      <c r="K63" s="1312"/>
      <c r="L63" s="1312"/>
      <c r="M63" s="722"/>
      <c r="N63" s="1279"/>
      <c r="O63" s="1318"/>
      <c r="P63" s="1318"/>
      <c r="Q63" s="1319"/>
      <c r="R63" s="1313"/>
      <c r="S63" s="1312"/>
      <c r="T63" s="1320"/>
      <c r="U63" s="1313"/>
      <c r="V63" s="1313"/>
      <c r="W63" s="1313"/>
      <c r="X63" s="1313"/>
      <c r="Y63" s="1313"/>
      <c r="Z63" s="1314"/>
      <c r="AA63" s="1314"/>
      <c r="AB63" s="1314"/>
      <c r="AC63" s="1315"/>
      <c r="AD63" s="1315"/>
      <c r="AE63" s="1315"/>
      <c r="AF63" s="1315"/>
      <c r="AG63" s="1128" t="s">
        <v>86</v>
      </c>
      <c r="AH63" s="718">
        <f>+AH18+AH46+AH58+AH54+AH50+AH37+AH5</f>
        <v>87863879.00000003</v>
      </c>
    </row>
    <row r="64" spans="1:60" s="792" customFormat="1" ht="18.75" x14ac:dyDescent="0.3">
      <c r="J64" s="715"/>
      <c r="L64" s="724"/>
      <c r="M64" s="716"/>
      <c r="O64" s="515"/>
      <c r="P64" s="515"/>
      <c r="Q64" s="715"/>
      <c r="S64" s="827"/>
      <c r="T64" s="717"/>
      <c r="AG64" s="724"/>
    </row>
    <row r="65" spans="6:33" s="792" customFormat="1" ht="18.75" x14ac:dyDescent="0.3">
      <c r="J65" s="715"/>
      <c r="L65" s="724"/>
      <c r="M65" s="716"/>
      <c r="O65" s="515"/>
      <c r="P65" s="515"/>
      <c r="Q65" s="715"/>
      <c r="S65" s="827"/>
      <c r="T65" s="717"/>
      <c r="AG65" s="724"/>
    </row>
    <row r="66" spans="6:33" s="792" customFormat="1" ht="19.5" thickBot="1" x14ac:dyDescent="0.35">
      <c r="J66" s="661"/>
      <c r="K66" s="661"/>
      <c r="L66" s="661"/>
      <c r="M66" s="661"/>
      <c r="O66" s="515"/>
      <c r="P66" s="515"/>
      <c r="Q66" s="715"/>
      <c r="S66" s="827"/>
      <c r="T66" s="717"/>
      <c r="AG66" s="724"/>
    </row>
    <row r="67" spans="6:33" s="792" customFormat="1" ht="18.75" x14ac:dyDescent="0.3">
      <c r="F67" s="656"/>
      <c r="G67" s="656"/>
      <c r="H67" s="656"/>
      <c r="I67" s="656"/>
      <c r="J67" s="656" t="s">
        <v>790</v>
      </c>
      <c r="K67" s="656"/>
      <c r="L67" s="656"/>
      <c r="M67" s="656"/>
      <c r="O67" s="517"/>
      <c r="P67" s="517"/>
      <c r="Q67" s="715"/>
      <c r="T67" s="717"/>
    </row>
    <row r="68" spans="6:33" s="792" customFormat="1" ht="18.75" x14ac:dyDescent="0.3">
      <c r="J68" s="656" t="s">
        <v>791</v>
      </c>
      <c r="K68" s="656"/>
      <c r="L68" s="656"/>
      <c r="M68" s="656"/>
      <c r="O68" s="517"/>
      <c r="P68" s="517"/>
      <c r="Q68" s="715"/>
      <c r="T68" s="717"/>
    </row>
    <row r="69" spans="6:33" s="740" customFormat="1" x14ac:dyDescent="0.25">
      <c r="F69" s="451"/>
      <c r="G69" s="451"/>
      <c r="H69" s="451"/>
      <c r="I69" s="451"/>
      <c r="J69" s="672"/>
      <c r="K69" s="673"/>
      <c r="L69" s="673"/>
      <c r="M69" s="674"/>
      <c r="N69" s="673"/>
      <c r="O69" s="515"/>
      <c r="P69" s="515"/>
      <c r="Q69" s="672"/>
      <c r="T69" s="675"/>
      <c r="AG69" s="673"/>
    </row>
    <row r="70" spans="6:33" s="740" customFormat="1" x14ac:dyDescent="0.25">
      <c r="F70" s="451"/>
      <c r="G70" s="451"/>
      <c r="H70" s="451"/>
      <c r="I70" s="451"/>
      <c r="J70" s="672"/>
      <c r="L70" s="673"/>
      <c r="M70" s="674"/>
      <c r="O70" s="515"/>
      <c r="P70" s="515"/>
      <c r="Q70" s="672"/>
      <c r="T70" s="675"/>
      <c r="AG70" s="673"/>
    </row>
    <row r="71" spans="6:33" s="740" customFormat="1" x14ac:dyDescent="0.25">
      <c r="J71" s="672"/>
      <c r="L71" s="673"/>
      <c r="M71" s="674"/>
      <c r="O71" s="515"/>
      <c r="P71" s="515"/>
      <c r="Q71" s="672"/>
      <c r="T71" s="675"/>
      <c r="AG71" s="673"/>
    </row>
    <row r="72" spans="6:33" s="740" customFormat="1" x14ac:dyDescent="0.25">
      <c r="J72" s="672"/>
      <c r="L72" s="673"/>
      <c r="M72" s="674"/>
      <c r="O72" s="515"/>
      <c r="P72" s="515"/>
      <c r="Q72" s="672"/>
      <c r="T72" s="675"/>
      <c r="AG72" s="673"/>
    </row>
    <row r="73" spans="6:33" s="740" customFormat="1" x14ac:dyDescent="0.25">
      <c r="J73" s="672"/>
      <c r="L73" s="673"/>
      <c r="M73" s="674"/>
      <c r="O73" s="515"/>
      <c r="P73" s="515"/>
      <c r="Q73" s="672"/>
      <c r="T73" s="675"/>
      <c r="AG73" s="673"/>
    </row>
    <row r="74" spans="6:33" s="740" customFormat="1" x14ac:dyDescent="0.25">
      <c r="J74" s="672"/>
      <c r="L74" s="673"/>
      <c r="M74" s="674"/>
      <c r="O74" s="515"/>
      <c r="P74" s="515"/>
      <c r="Q74" s="672"/>
      <c r="T74" s="675"/>
      <c r="AG74" s="673"/>
    </row>
    <row r="75" spans="6:33" s="740" customFormat="1" x14ac:dyDescent="0.25">
      <c r="J75" s="672"/>
      <c r="L75" s="673"/>
      <c r="M75" s="674"/>
      <c r="O75" s="515"/>
      <c r="P75" s="515"/>
      <c r="Q75" s="672"/>
      <c r="T75" s="675"/>
      <c r="AG75" s="673"/>
    </row>
    <row r="76" spans="6:33" s="740" customFormat="1" x14ac:dyDescent="0.25">
      <c r="J76" s="672"/>
      <c r="L76" s="673"/>
      <c r="M76" s="674"/>
      <c r="O76" s="515"/>
      <c r="P76" s="515"/>
      <c r="Q76" s="672"/>
      <c r="T76" s="675"/>
      <c r="AG76" s="673"/>
    </row>
    <row r="77" spans="6:33" s="740" customFormat="1" x14ac:dyDescent="0.25">
      <c r="J77" s="672"/>
      <c r="L77" s="673"/>
      <c r="M77" s="674"/>
      <c r="O77" s="515"/>
      <c r="P77" s="515"/>
      <c r="Q77" s="672"/>
      <c r="T77" s="675"/>
      <c r="AG77" s="673"/>
    </row>
    <row r="78" spans="6:33" s="740" customFormat="1" x14ac:dyDescent="0.25">
      <c r="J78" s="672"/>
      <c r="L78" s="673"/>
      <c r="M78" s="674"/>
      <c r="O78" s="515"/>
      <c r="P78" s="515"/>
      <c r="Q78" s="672"/>
      <c r="T78" s="675"/>
      <c r="AG78" s="673"/>
    </row>
    <row r="79" spans="6:33" s="740" customFormat="1" x14ac:dyDescent="0.25">
      <c r="J79" s="672"/>
      <c r="L79" s="673"/>
      <c r="M79" s="674"/>
      <c r="O79" s="515"/>
      <c r="P79" s="515"/>
      <c r="Q79" s="672"/>
      <c r="T79" s="675"/>
      <c r="AG79" s="673"/>
    </row>
    <row r="80" spans="6:33" s="740" customFormat="1" x14ac:dyDescent="0.25">
      <c r="J80" s="672"/>
      <c r="L80" s="673"/>
      <c r="M80" s="674"/>
      <c r="O80" s="515"/>
      <c r="P80" s="515"/>
      <c r="Q80" s="672"/>
      <c r="T80" s="675"/>
      <c r="AG80" s="673"/>
    </row>
    <row r="81" spans="2:34" x14ac:dyDescent="0.25">
      <c r="B81" s="725"/>
      <c r="C81" s="725"/>
      <c r="D81" s="725"/>
      <c r="E81" s="725"/>
      <c r="J81" s="732"/>
      <c r="K81" s="725"/>
      <c r="N81" s="725"/>
      <c r="Q81" s="732"/>
      <c r="R81" s="725"/>
      <c r="S81" s="725"/>
      <c r="T81" s="729"/>
      <c r="U81" s="725"/>
      <c r="V81" s="725"/>
      <c r="W81" s="725"/>
      <c r="X81" s="725"/>
      <c r="Y81" s="725"/>
      <c r="Z81" s="725"/>
      <c r="AA81" s="725"/>
      <c r="AB81" s="725"/>
      <c r="AC81" s="725"/>
      <c r="AD81" s="725"/>
      <c r="AE81" s="725"/>
      <c r="AF81" s="725"/>
      <c r="AG81" s="726"/>
      <c r="AH81" s="725"/>
    </row>
  </sheetData>
  <mergeCells count="31">
    <mergeCell ref="J68:M68"/>
    <mergeCell ref="F69:I69"/>
    <mergeCell ref="F70:I70"/>
    <mergeCell ref="AH3:AH4"/>
    <mergeCell ref="H16:I16"/>
    <mergeCell ref="H57:I57"/>
    <mergeCell ref="J66:M66"/>
    <mergeCell ref="F67:I67"/>
    <mergeCell ref="J67:M67"/>
    <mergeCell ref="T3:T4"/>
    <mergeCell ref="U3:V3"/>
    <mergeCell ref="W3:X3"/>
    <mergeCell ref="Y3:Z3"/>
    <mergeCell ref="AA3:AB3"/>
    <mergeCell ref="AG3:AG4"/>
    <mergeCell ref="AC1:AF3"/>
    <mergeCell ref="J2:K2"/>
    <mergeCell ref="L2:P2"/>
    <mergeCell ref="Q2:R2"/>
    <mergeCell ref="AG2:AH2"/>
    <mergeCell ref="F3:N3"/>
    <mergeCell ref="O3:P3"/>
    <mergeCell ref="Q3:Q4"/>
    <mergeCell ref="R3:R4"/>
    <mergeCell ref="S3:S4"/>
    <mergeCell ref="J1:P1"/>
    <mergeCell ref="S1:T1"/>
    <mergeCell ref="U1:V1"/>
    <mergeCell ref="W1:X1"/>
    <mergeCell ref="Y1:Z1"/>
    <mergeCell ref="AA1:AB1"/>
  </mergeCells>
  <dataValidations count="1">
    <dataValidation allowBlank="1" showInputMessage="1" showErrorMessage="1" sqref="B7:B62"/>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Decamps\AppData\Local\Temp\Temp1_OneDrive_2022-12-19.zip\Versión Final POA 2022\[POA Recursos Humanos.xlsx]Libro de Códigos'!#REF!</xm:f>
          </x14:formula1>
          <xm:sqref>K56:K57 K60:K63</xm:sqref>
        </x14:dataValidation>
        <x14:dataValidation type="list" allowBlank="1" showInputMessage="1" showErrorMessage="1">
          <x14:formula1>
            <xm:f>'C:\Users\Aileen Decamps\AppData\Local\Temp\Temp1_OneDrive_2022-12-19.zip\Versión Final POA 2022\[POA Recursos Humanos.xlsx]Libro de Códigos'!#REF!</xm:f>
          </x14:formula1>
          <xm:sqref>S54:S55 S11 S18:S19 S44 S46:S47 S37:S38 S22 S58:S59 S33:S35 S50:S51 S5:S8</xm:sqref>
        </x14:dataValidation>
        <x14:dataValidation type="list" allowBlank="1" showInputMessage="1" showErrorMessage="1">
          <x14:formula1>
            <xm:f>'https://minpre-my.sharepoint.com/Users/Juana Herrera.CPTTE-LT-AR/Documents/POA 2022/[Copy of POA MINPRE 2019 (Autosaved).xlsx]Clasificador de Avances'!#REF!</xm:f>
          </x14:formula1>
          <xm:sqref>S39:S43 S45 S9:S10 S12:S17 S20:S21 S52:S53 S48:S49 S36 S23:S32 S60:S63 S56:S57 AG5:AG62</xm:sqref>
        </x14:dataValidation>
        <x14:dataValidation type="list" allowBlank="1" showInputMessage="1" showErrorMessage="1">
          <x14:formula1>
            <xm:f>'https://minpre-my.sharepoint.com/Users/Juana Herrera.CPTTE-LT-AR/Documents/POA 2022/[Copy of POA MINPRE 2019 (Autosaved).xlsx]Libro de Códigos'!#REF!</xm:f>
          </x14:formula1>
          <xm:sqref>B5:B6 B63</xm:sqref>
        </x14:dataValidation>
        <x14:dataValidation type="list" allowBlank="1" showInputMessage="1" showErrorMessage="1">
          <x14:formula1>
            <xm:f>'C:\Users\Aileen Decamps\AppData\Local\Temp\Temp1_OneDrive_2022-12-19.zip\Versión Final POA 2022\[POA Recursos Humanos.xlsx]Libro de Códigos'!#REF!</xm:f>
          </x14:formula1>
          <xm:sqref>Q26 O5:P63</xm:sqref>
        </x14:dataValidation>
        <x14:dataValidation type="list" allowBlank="1" showInputMessage="1" showErrorMessage="1">
          <x14:formula1>
            <xm:f>'C:\Users\Aileen Decamps\AppData\Local\Temp\Temp1_OneDrive_2022-12-19.zip\Versión Final POA 2022\[POA Recursos Humanos.xlsx]Libro de Códigos'!#REF!</xm:f>
          </x14:formula1>
          <xm:sqref>N5:N63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6"/>
  <sheetViews>
    <sheetView tabSelected="1" topLeftCell="F1" workbookViewId="0">
      <selection sqref="A1:XFD1048576"/>
    </sheetView>
  </sheetViews>
  <sheetFormatPr defaultColWidth="11.42578125" defaultRowHeight="42" customHeight="1" x14ac:dyDescent="0.25"/>
  <cols>
    <col min="1" max="1" width="13.42578125" style="1144" hidden="1" customWidth="1"/>
    <col min="2" max="2" width="13.42578125" style="1145" hidden="1" customWidth="1"/>
    <col min="3" max="5" width="13.42578125" style="1147" hidden="1" customWidth="1"/>
    <col min="6" max="8" width="5.42578125" style="1144" customWidth="1"/>
    <col min="9" max="9" width="77" style="1144" customWidth="1"/>
    <col min="10" max="10" width="41.28515625" style="1153" customWidth="1"/>
    <col min="11" max="11" width="19" style="1145" customWidth="1"/>
    <col min="12" max="12" width="47.7109375" style="1145" bestFit="1" customWidth="1"/>
    <col min="13" max="13" width="20" style="1153" customWidth="1"/>
    <col min="14" max="14" width="13.140625" style="1145" hidden="1" customWidth="1"/>
    <col min="15" max="16" width="17.42578125" style="1153" customWidth="1"/>
    <col min="17" max="17" width="49.5703125" style="1155" customWidth="1"/>
    <col min="18" max="18" width="9.85546875" style="1148" customWidth="1"/>
    <col min="19" max="19" width="17.5703125" style="1148" hidden="1" customWidth="1"/>
    <col min="20" max="20" width="16" style="1152" hidden="1" customWidth="1"/>
    <col min="21" max="27" width="8.7109375" style="1149" hidden="1" customWidth="1"/>
    <col min="28" max="28" width="8.7109375" style="1145" hidden="1" customWidth="1"/>
    <col min="29" max="29" width="39.140625" style="1145" hidden="1" customWidth="1"/>
    <col min="30" max="30" width="46.140625" style="1145" hidden="1" customWidth="1"/>
    <col min="31" max="32" width="39.140625" style="1145" hidden="1" customWidth="1"/>
    <col min="33" max="33" width="20.85546875" style="1155" customWidth="1"/>
    <col min="34" max="34" width="25.85546875" style="1150" bestFit="1" customWidth="1"/>
    <col min="35" max="35" width="33" style="1143" customWidth="1"/>
    <col min="36" max="36" width="11.42578125" style="1143"/>
    <col min="37" max="37" width="18.42578125" style="1143" bestFit="1" customWidth="1"/>
    <col min="38" max="60" width="11.42578125" style="1143"/>
    <col min="61" max="16384" width="11.42578125" style="1144"/>
  </cols>
  <sheetData>
    <row r="1" spans="1:60" s="1160" customFormat="1" ht="42" customHeight="1" x14ac:dyDescent="0.25">
      <c r="A1" s="1157"/>
      <c r="B1" s="1157"/>
      <c r="C1" s="1157"/>
      <c r="D1" s="1157"/>
      <c r="E1" s="1157"/>
      <c r="F1" s="1158"/>
      <c r="G1" s="1158"/>
      <c r="H1" s="1158"/>
      <c r="I1" s="1159"/>
      <c r="J1" s="884" t="s">
        <v>0</v>
      </c>
      <c r="K1" s="884"/>
      <c r="L1" s="884"/>
      <c r="M1" s="884"/>
      <c r="N1" s="884"/>
      <c r="O1" s="884"/>
      <c r="P1" s="884"/>
      <c r="Q1" s="1176"/>
      <c r="R1" s="1177"/>
      <c r="S1" s="1074"/>
      <c r="T1" s="1076"/>
      <c r="U1" s="1074"/>
      <c r="V1" s="1076"/>
      <c r="W1" s="1074"/>
      <c r="X1" s="1076"/>
      <c r="Y1" s="1074"/>
      <c r="Z1" s="1076"/>
      <c r="AA1" s="1074"/>
      <c r="AB1" s="1076"/>
      <c r="AC1" s="1082" t="s">
        <v>1</v>
      </c>
      <c r="AD1" s="1083"/>
      <c r="AE1" s="1083"/>
      <c r="AF1" s="1084"/>
      <c r="AG1" s="1176"/>
      <c r="AH1" s="1177"/>
    </row>
    <row r="2" spans="1:60" s="1160" customFormat="1" ht="42" customHeight="1" x14ac:dyDescent="0.2">
      <c r="A2" s="1157"/>
      <c r="B2" s="1157"/>
      <c r="C2" s="1157"/>
      <c r="D2" s="1157"/>
      <c r="E2" s="1157"/>
      <c r="F2" s="1158"/>
      <c r="G2" s="1158"/>
      <c r="H2" s="1158"/>
      <c r="I2" s="1159"/>
      <c r="J2" s="1161" t="s">
        <v>2</v>
      </c>
      <c r="K2" s="1321" t="s">
        <v>792</v>
      </c>
      <c r="L2" s="1321"/>
      <c r="M2" s="1321"/>
      <c r="N2" s="1321"/>
      <c r="O2" s="1321"/>
      <c r="P2" s="1322"/>
      <c r="Q2" s="1107" t="s">
        <v>4</v>
      </c>
      <c r="R2" s="1108"/>
      <c r="S2" s="1178"/>
      <c r="T2" s="1179"/>
      <c r="U2" s="1180"/>
      <c r="V2" s="1181"/>
      <c r="W2" s="1180"/>
      <c r="X2" s="1181"/>
      <c r="Y2" s="1180"/>
      <c r="Z2" s="1181"/>
      <c r="AA2" s="1180"/>
      <c r="AB2" s="1181"/>
      <c r="AC2" s="1085"/>
      <c r="AD2" s="1086"/>
      <c r="AE2" s="1086"/>
      <c r="AF2" s="1087"/>
      <c r="AG2" s="1091" t="s">
        <v>5</v>
      </c>
      <c r="AH2" s="1092"/>
    </row>
    <row r="3" spans="1:60" s="1188" customFormat="1" ht="42" customHeight="1" x14ac:dyDescent="0.3">
      <c r="A3" s="1187"/>
      <c r="B3" s="1187"/>
      <c r="C3" s="1187"/>
      <c r="D3" s="1187"/>
      <c r="E3" s="1187"/>
      <c r="F3" s="1093" t="s">
        <v>6</v>
      </c>
      <c r="G3" s="1094"/>
      <c r="H3" s="1094"/>
      <c r="I3" s="1094"/>
      <c r="J3" s="1095"/>
      <c r="K3" s="1095"/>
      <c r="L3" s="1095"/>
      <c r="M3" s="1095"/>
      <c r="N3" s="1096"/>
      <c r="O3" s="1097" t="s">
        <v>7</v>
      </c>
      <c r="P3" s="1092"/>
      <c r="Q3" s="1098" t="s">
        <v>8</v>
      </c>
      <c r="R3" s="1100" t="s">
        <v>9</v>
      </c>
      <c r="S3" s="1102" t="s">
        <v>10</v>
      </c>
      <c r="T3" s="1102" t="s">
        <v>11</v>
      </c>
      <c r="U3" s="1075" t="s">
        <v>12</v>
      </c>
      <c r="V3" s="1075"/>
      <c r="W3" s="1075" t="s">
        <v>13</v>
      </c>
      <c r="X3" s="1075"/>
      <c r="Y3" s="1075" t="s">
        <v>14</v>
      </c>
      <c r="Z3" s="1075"/>
      <c r="AA3" s="1080" t="s">
        <v>15</v>
      </c>
      <c r="AB3" s="1080"/>
      <c r="AC3" s="1088"/>
      <c r="AD3" s="1089"/>
      <c r="AE3" s="1089"/>
      <c r="AF3" s="1090"/>
      <c r="AG3" s="1081" t="s">
        <v>16</v>
      </c>
      <c r="AH3" s="1104" t="s">
        <v>17</v>
      </c>
    </row>
    <row r="4" spans="1:60" s="1183" customFormat="1" ht="42" customHeight="1" x14ac:dyDescent="0.3">
      <c r="A4" s="1189" t="s">
        <v>18</v>
      </c>
      <c r="B4" s="1189" t="s">
        <v>19</v>
      </c>
      <c r="C4" s="1189" t="s">
        <v>20</v>
      </c>
      <c r="D4" s="1189" t="s">
        <v>21</v>
      </c>
      <c r="E4" s="1189" t="s">
        <v>22</v>
      </c>
      <c r="F4" s="1190" t="s">
        <v>23</v>
      </c>
      <c r="G4" s="1190" t="s">
        <v>24</v>
      </c>
      <c r="H4" s="1190" t="s">
        <v>25</v>
      </c>
      <c r="I4" s="1191"/>
      <c r="J4" s="1192" t="s">
        <v>26</v>
      </c>
      <c r="K4" s="1192" t="s">
        <v>27</v>
      </c>
      <c r="L4" s="1193" t="s">
        <v>28</v>
      </c>
      <c r="M4" s="1192" t="s">
        <v>29</v>
      </c>
      <c r="N4" s="1193" t="s">
        <v>30</v>
      </c>
      <c r="O4" s="1194" t="s">
        <v>31</v>
      </c>
      <c r="P4" s="1195" t="s">
        <v>32</v>
      </c>
      <c r="Q4" s="1099"/>
      <c r="R4" s="1101"/>
      <c r="S4" s="1103"/>
      <c r="T4" s="1103"/>
      <c r="U4" s="1196" t="s">
        <v>9</v>
      </c>
      <c r="V4" s="1196" t="s">
        <v>33</v>
      </c>
      <c r="W4" s="1196" t="s">
        <v>9</v>
      </c>
      <c r="X4" s="1196" t="s">
        <v>33</v>
      </c>
      <c r="Y4" s="1196" t="s">
        <v>9</v>
      </c>
      <c r="Z4" s="1196" t="s">
        <v>33</v>
      </c>
      <c r="AA4" s="1196" t="s">
        <v>9</v>
      </c>
      <c r="AB4" s="1197" t="s">
        <v>33</v>
      </c>
      <c r="AC4" s="1198" t="s">
        <v>34</v>
      </c>
      <c r="AD4" s="1198" t="s">
        <v>35</v>
      </c>
      <c r="AE4" s="1198" t="s">
        <v>36</v>
      </c>
      <c r="AF4" s="1198" t="s">
        <v>37</v>
      </c>
      <c r="AG4" s="1081"/>
      <c r="AH4" s="1104"/>
      <c r="AI4" s="1199"/>
      <c r="AJ4" s="1199"/>
      <c r="AK4" s="1199"/>
      <c r="AL4" s="1199"/>
      <c r="AM4" s="1199"/>
      <c r="AN4" s="1199"/>
      <c r="AO4" s="1199"/>
      <c r="AP4" s="1199"/>
      <c r="AQ4" s="1199"/>
      <c r="AR4" s="1199"/>
      <c r="AS4" s="1199"/>
      <c r="AT4" s="1199"/>
      <c r="AU4" s="1199"/>
      <c r="AV4" s="1199"/>
      <c r="AW4" s="1199"/>
      <c r="AX4" s="1199"/>
      <c r="AY4" s="1199"/>
      <c r="AZ4" s="1199"/>
      <c r="BA4" s="1199"/>
      <c r="BB4" s="1199"/>
      <c r="BC4" s="1199"/>
      <c r="BD4" s="1199"/>
      <c r="BE4" s="1199"/>
      <c r="BF4" s="1199"/>
      <c r="BG4" s="1199"/>
      <c r="BH4" s="1199"/>
    </row>
    <row r="5" spans="1:60" s="1211" customFormat="1" ht="42" customHeight="1" x14ac:dyDescent="0.3">
      <c r="A5" s="1200"/>
      <c r="B5" s="1201" t="s">
        <v>793</v>
      </c>
      <c r="C5" s="1201">
        <v>1</v>
      </c>
      <c r="D5" s="1201"/>
      <c r="E5" s="1201"/>
      <c r="F5" s="1323" t="s">
        <v>794</v>
      </c>
      <c r="G5" s="1324"/>
      <c r="H5" s="1324"/>
      <c r="I5" s="1325"/>
      <c r="J5" s="1202"/>
      <c r="K5" s="1203"/>
      <c r="L5" s="1203"/>
      <c r="M5" s="1202"/>
      <c r="N5" s="1203"/>
      <c r="O5" s="1202" t="s">
        <v>40</v>
      </c>
      <c r="P5" s="1202" t="s">
        <v>40</v>
      </c>
      <c r="Q5" s="1250" t="s">
        <v>44</v>
      </c>
      <c r="R5" s="1205">
        <f>+AVERAGE(R6,R10)</f>
        <v>0.75</v>
      </c>
      <c r="S5" s="1206" t="s">
        <v>345</v>
      </c>
      <c r="T5" s="1207">
        <v>0.5</v>
      </c>
      <c r="U5" s="1207"/>
      <c r="V5" s="1208"/>
      <c r="W5" s="1207"/>
      <c r="X5" s="1208"/>
      <c r="Y5" s="1207"/>
      <c r="Z5" s="1208"/>
      <c r="AA5" s="1208"/>
      <c r="AB5" s="1209"/>
      <c r="AC5" s="1209"/>
      <c r="AD5" s="1209"/>
      <c r="AE5" s="1209"/>
      <c r="AF5" s="1209"/>
      <c r="AG5" s="1252" t="s">
        <v>42</v>
      </c>
      <c r="AH5" s="1210">
        <f>AH6+AH10</f>
        <v>9779000</v>
      </c>
      <c r="AI5" s="1199"/>
      <c r="AJ5" s="1199"/>
      <c r="AK5" s="1199"/>
      <c r="AL5" s="1199"/>
      <c r="AM5" s="1199"/>
      <c r="AN5" s="1199"/>
      <c r="AO5" s="1199"/>
      <c r="AP5" s="1199"/>
      <c r="AQ5" s="1199"/>
      <c r="AR5" s="1199"/>
      <c r="AS5" s="1199"/>
      <c r="AT5" s="1199"/>
      <c r="AU5" s="1199"/>
      <c r="AV5" s="1199"/>
      <c r="AW5" s="1199"/>
      <c r="AX5" s="1199"/>
      <c r="AY5" s="1199"/>
      <c r="AZ5" s="1199"/>
      <c r="BA5" s="1199"/>
      <c r="BB5" s="1199"/>
      <c r="BC5" s="1199"/>
      <c r="BD5" s="1199"/>
      <c r="BE5" s="1199"/>
      <c r="BF5" s="1199"/>
      <c r="BG5" s="1199"/>
      <c r="BH5" s="1199"/>
    </row>
    <row r="6" spans="1:60" s="1226" customFormat="1" ht="42" customHeight="1" x14ac:dyDescent="0.3">
      <c r="A6" s="1212"/>
      <c r="B6" s="1213" t="s">
        <v>793</v>
      </c>
      <c r="C6" s="1213">
        <v>1</v>
      </c>
      <c r="D6" s="1213">
        <v>1</v>
      </c>
      <c r="E6" s="1213"/>
      <c r="F6" s="1214"/>
      <c r="G6" s="1258" t="s">
        <v>795</v>
      </c>
      <c r="H6" s="1259"/>
      <c r="I6" s="1259"/>
      <c r="J6" s="1260"/>
      <c r="K6" s="1216"/>
      <c r="L6" s="1216"/>
      <c r="M6" s="1215"/>
      <c r="N6" s="1216"/>
      <c r="O6" s="1215" t="s">
        <v>40</v>
      </c>
      <c r="P6" s="1215" t="s">
        <v>40</v>
      </c>
      <c r="Q6" s="1326" t="s">
        <v>44</v>
      </c>
      <c r="R6" s="1218">
        <v>1</v>
      </c>
      <c r="S6" s="1219" t="s">
        <v>345</v>
      </c>
      <c r="T6" s="1219"/>
      <c r="U6" s="1220">
        <v>0.25</v>
      </c>
      <c r="V6" s="1220"/>
      <c r="W6" s="1220">
        <v>0.25</v>
      </c>
      <c r="X6" s="1221"/>
      <c r="Y6" s="1220">
        <v>0.25</v>
      </c>
      <c r="Z6" s="1222"/>
      <c r="AA6" s="1220">
        <v>0.25</v>
      </c>
      <c r="AB6" s="1223"/>
      <c r="AC6" s="1223"/>
      <c r="AD6" s="1223"/>
      <c r="AE6" s="1223"/>
      <c r="AF6" s="1223"/>
      <c r="AG6" s="1215" t="s">
        <v>42</v>
      </c>
      <c r="AH6" s="1224">
        <f>SUM(AH7:AH8)</f>
        <v>9779000</v>
      </c>
      <c r="AI6" s="1199"/>
      <c r="AJ6" s="1199"/>
      <c r="AK6" s="1225"/>
      <c r="AL6" s="1199"/>
      <c r="AM6" s="1199"/>
      <c r="AN6" s="1199"/>
      <c r="AO6" s="1199"/>
      <c r="AP6" s="1199"/>
      <c r="AQ6" s="1199"/>
      <c r="AR6" s="1199"/>
      <c r="AS6" s="1199"/>
      <c r="AT6" s="1199"/>
      <c r="AU6" s="1199"/>
      <c r="AV6" s="1199"/>
      <c r="AW6" s="1199"/>
      <c r="AX6" s="1199"/>
      <c r="AY6" s="1199"/>
      <c r="AZ6" s="1199"/>
      <c r="BA6" s="1199"/>
      <c r="BB6" s="1199"/>
      <c r="BC6" s="1199"/>
      <c r="BD6" s="1199"/>
      <c r="BE6" s="1199"/>
      <c r="BF6" s="1199"/>
      <c r="BG6" s="1199"/>
      <c r="BH6" s="1199"/>
    </row>
    <row r="7" spans="1:60" s="1240" customFormat="1" ht="42" customHeight="1" x14ac:dyDescent="0.3">
      <c r="A7" s="1227" t="str">
        <f t="shared" ref="A7:A11" si="0">+ CONCATENATE("ID", "-", B7, "-",C7, ".", D7, ".", E7)</f>
        <v>ID-DSE-1.1.1</v>
      </c>
      <c r="B7" s="1228" t="s">
        <v>793</v>
      </c>
      <c r="C7" s="1228">
        <v>1</v>
      </c>
      <c r="D7" s="1228">
        <v>1</v>
      </c>
      <c r="E7" s="1228">
        <v>1</v>
      </c>
      <c r="F7" s="1229"/>
      <c r="G7" s="1230"/>
      <c r="H7" s="1264" t="s">
        <v>348</v>
      </c>
      <c r="I7" s="1265"/>
      <c r="J7" s="1231" t="s">
        <v>207</v>
      </c>
      <c r="K7" s="1228" t="s">
        <v>47</v>
      </c>
      <c r="L7" s="1228" t="s">
        <v>48</v>
      </c>
      <c r="M7" s="1231" t="s">
        <v>49</v>
      </c>
      <c r="N7" s="1228" t="s">
        <v>208</v>
      </c>
      <c r="O7" s="1231" t="s">
        <v>12</v>
      </c>
      <c r="P7" s="1231" t="s">
        <v>15</v>
      </c>
      <c r="Q7" s="1232"/>
      <c r="R7" s="1233"/>
      <c r="S7" s="1233"/>
      <c r="T7" s="1234"/>
      <c r="U7" s="1233"/>
      <c r="V7" s="1233"/>
      <c r="W7" s="1233"/>
      <c r="X7" s="1233"/>
      <c r="Y7" s="1233"/>
      <c r="Z7" s="1235"/>
      <c r="AA7" s="1235"/>
      <c r="AB7" s="1236"/>
      <c r="AC7" s="691" t="s">
        <v>51</v>
      </c>
      <c r="AD7" s="691" t="s">
        <v>51</v>
      </c>
      <c r="AE7" s="691" t="s">
        <v>51</v>
      </c>
      <c r="AF7" s="691" t="s">
        <v>51</v>
      </c>
      <c r="AG7" s="1231" t="s">
        <v>42</v>
      </c>
      <c r="AH7" s="1238">
        <v>7657000</v>
      </c>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row>
    <row r="8" spans="1:60" s="1240" customFormat="1" ht="42" customHeight="1" x14ac:dyDescent="0.3">
      <c r="A8" s="1227" t="str">
        <f t="shared" si="0"/>
        <v>ID-DSE-1.1.2</v>
      </c>
      <c r="B8" s="1228" t="s">
        <v>793</v>
      </c>
      <c r="C8" s="1228">
        <v>1</v>
      </c>
      <c r="D8" s="1228">
        <v>1</v>
      </c>
      <c r="E8" s="1228">
        <v>2</v>
      </c>
      <c r="F8" s="1229"/>
      <c r="G8" s="1230"/>
      <c r="H8" s="1264" t="s">
        <v>481</v>
      </c>
      <c r="I8" s="1265"/>
      <c r="J8" s="1231" t="s">
        <v>350</v>
      </c>
      <c r="K8" s="1228" t="s">
        <v>793</v>
      </c>
      <c r="L8" s="1228" t="s">
        <v>796</v>
      </c>
      <c r="M8" s="1231" t="s">
        <v>69</v>
      </c>
      <c r="N8" s="1228" t="s">
        <v>208</v>
      </c>
      <c r="O8" s="1231" t="s">
        <v>12</v>
      </c>
      <c r="P8" s="1231" t="s">
        <v>15</v>
      </c>
      <c r="Q8" s="1232"/>
      <c r="R8" s="1233"/>
      <c r="S8" s="1233"/>
      <c r="T8" s="1234"/>
      <c r="U8" s="1233"/>
      <c r="V8" s="1233"/>
      <c r="W8" s="1233"/>
      <c r="X8" s="1233"/>
      <c r="Y8" s="1233"/>
      <c r="Z8" s="1235"/>
      <c r="AA8" s="1235"/>
      <c r="AB8" s="1236"/>
      <c r="AC8" s="1237" t="s">
        <v>352</v>
      </c>
      <c r="AD8" s="1327" t="s">
        <v>797</v>
      </c>
      <c r="AE8" s="1327" t="s">
        <v>797</v>
      </c>
      <c r="AF8" s="1327" t="s">
        <v>797</v>
      </c>
      <c r="AG8" s="1231" t="s">
        <v>42</v>
      </c>
      <c r="AH8" s="1238">
        <f>322000+1800000</f>
        <v>2122000</v>
      </c>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row>
    <row r="9" spans="1:60" s="1240" customFormat="1" ht="42" customHeight="1" x14ac:dyDescent="0.3">
      <c r="A9" s="1227" t="str">
        <f t="shared" si="0"/>
        <v>ID-DSE-1.1.3</v>
      </c>
      <c r="B9" s="1228" t="s">
        <v>793</v>
      </c>
      <c r="C9" s="1228">
        <v>1</v>
      </c>
      <c r="D9" s="1228">
        <v>1</v>
      </c>
      <c r="E9" s="1228">
        <v>3</v>
      </c>
      <c r="F9" s="1229"/>
      <c r="G9" s="1230"/>
      <c r="H9" s="1264" t="s">
        <v>101</v>
      </c>
      <c r="I9" s="1265"/>
      <c r="J9" s="1231" t="s">
        <v>212</v>
      </c>
      <c r="K9" s="1228" t="s">
        <v>793</v>
      </c>
      <c r="L9" s="1228" t="s">
        <v>796</v>
      </c>
      <c r="M9" s="1231" t="s">
        <v>47</v>
      </c>
      <c r="N9" s="1228" t="s">
        <v>50</v>
      </c>
      <c r="O9" s="1231" t="s">
        <v>40</v>
      </c>
      <c r="P9" s="1231" t="s">
        <v>40</v>
      </c>
      <c r="Q9" s="1232"/>
      <c r="R9" s="1233"/>
      <c r="S9" s="1233"/>
      <c r="T9" s="1234"/>
      <c r="U9" s="1233"/>
      <c r="V9" s="1233"/>
      <c r="W9" s="1233"/>
      <c r="X9" s="1233"/>
      <c r="Y9" s="1233"/>
      <c r="Z9" s="1235"/>
      <c r="AA9" s="1235"/>
      <c r="AB9" s="1236"/>
      <c r="AC9" s="1328" t="s">
        <v>354</v>
      </c>
      <c r="AD9" s="1327" t="s">
        <v>354</v>
      </c>
      <c r="AE9" s="1327" t="s">
        <v>354</v>
      </c>
      <c r="AF9" s="1327" t="s">
        <v>354</v>
      </c>
      <c r="AG9" s="1231" t="s">
        <v>42</v>
      </c>
      <c r="AH9" s="1238">
        <v>0</v>
      </c>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row>
    <row r="10" spans="1:60" s="1226" customFormat="1" ht="42" customHeight="1" x14ac:dyDescent="0.3">
      <c r="A10" s="1212"/>
      <c r="B10" s="1213" t="s">
        <v>793</v>
      </c>
      <c r="C10" s="1213">
        <v>1</v>
      </c>
      <c r="D10" s="1213">
        <v>2</v>
      </c>
      <c r="E10" s="1213"/>
      <c r="F10" s="1214"/>
      <c r="G10" s="1258" t="s">
        <v>798</v>
      </c>
      <c r="H10" s="1259"/>
      <c r="I10" s="1259"/>
      <c r="J10" s="1259"/>
      <c r="K10" s="1259"/>
      <c r="L10" s="1260"/>
      <c r="M10" s="1215"/>
      <c r="N10" s="1216"/>
      <c r="O10" s="1215" t="s">
        <v>13</v>
      </c>
      <c r="P10" s="1215" t="s">
        <v>15</v>
      </c>
      <c r="Q10" s="1326" t="s">
        <v>44</v>
      </c>
      <c r="R10" s="1218">
        <v>0.5</v>
      </c>
      <c r="S10" s="1219" t="s">
        <v>345</v>
      </c>
      <c r="T10" s="1329"/>
      <c r="U10" s="1220"/>
      <c r="V10" s="1221"/>
      <c r="W10" s="1220">
        <v>0.15</v>
      </c>
      <c r="X10" s="1221"/>
      <c r="Y10" s="1220">
        <v>0.15</v>
      </c>
      <c r="Z10" s="1222"/>
      <c r="AA10" s="1220">
        <v>0.2</v>
      </c>
      <c r="AB10" s="1223"/>
      <c r="AC10" s="1223"/>
      <c r="AD10" s="1223"/>
      <c r="AE10" s="1223"/>
      <c r="AF10" s="1223"/>
      <c r="AG10" s="1215" t="s">
        <v>42</v>
      </c>
      <c r="AH10" s="1224">
        <f>SUM(AH11:AH11)</f>
        <v>0</v>
      </c>
      <c r="AI10" s="1199"/>
      <c r="AJ10" s="1199"/>
      <c r="AK10" s="1199"/>
      <c r="AL10" s="1199"/>
      <c r="AM10" s="1199"/>
      <c r="AN10" s="1199"/>
      <c r="AO10" s="1199"/>
      <c r="AP10" s="1199"/>
      <c r="AQ10" s="1199"/>
      <c r="AR10" s="1199"/>
      <c r="AS10" s="1199"/>
      <c r="AT10" s="1199"/>
      <c r="AU10" s="1199"/>
      <c r="AV10" s="1199"/>
      <c r="AW10" s="1199"/>
      <c r="AX10" s="1199"/>
      <c r="AY10" s="1199"/>
      <c r="AZ10" s="1199"/>
      <c r="BA10" s="1199"/>
      <c r="BB10" s="1199"/>
      <c r="BC10" s="1199"/>
      <c r="BD10" s="1199"/>
      <c r="BE10" s="1199"/>
      <c r="BF10" s="1199"/>
      <c r="BG10" s="1199"/>
      <c r="BH10" s="1199"/>
    </row>
    <row r="11" spans="1:60" s="1240" customFormat="1" ht="42" customHeight="1" x14ac:dyDescent="0.3">
      <c r="A11" s="1227" t="str">
        <f t="shared" si="0"/>
        <v>ID-DSE-1.2.1</v>
      </c>
      <c r="B11" s="1228" t="s">
        <v>793</v>
      </c>
      <c r="C11" s="1228">
        <v>1</v>
      </c>
      <c r="D11" s="1228">
        <v>2</v>
      </c>
      <c r="E11" s="1228">
        <v>1</v>
      </c>
      <c r="F11" s="1229"/>
      <c r="G11" s="1230"/>
      <c r="H11" s="1264" t="s">
        <v>799</v>
      </c>
      <c r="I11" s="1265"/>
      <c r="J11" s="1231" t="s">
        <v>800</v>
      </c>
      <c r="K11" s="1228" t="s">
        <v>793</v>
      </c>
      <c r="L11" s="1231" t="s">
        <v>801</v>
      </c>
      <c r="M11" s="1231" t="s">
        <v>62</v>
      </c>
      <c r="N11" s="1228" t="s">
        <v>50</v>
      </c>
      <c r="O11" s="1231" t="s">
        <v>13</v>
      </c>
      <c r="P11" s="1231" t="s">
        <v>15</v>
      </c>
      <c r="Q11" s="1232"/>
      <c r="R11" s="1233"/>
      <c r="S11" s="1233"/>
      <c r="T11" s="1234"/>
      <c r="U11" s="1233"/>
      <c r="V11" s="1233"/>
      <c r="W11" s="1233"/>
      <c r="X11" s="1233"/>
      <c r="Y11" s="1233"/>
      <c r="Z11" s="1235"/>
      <c r="AA11" s="1235"/>
      <c r="AB11" s="1236"/>
      <c r="AC11" s="1237"/>
      <c r="AD11" s="1237" t="s">
        <v>76</v>
      </c>
      <c r="AE11" s="1237" t="s">
        <v>76</v>
      </c>
      <c r="AF11" s="1237" t="s">
        <v>76</v>
      </c>
      <c r="AG11" s="1231" t="s">
        <v>42</v>
      </c>
      <c r="AH11" s="1238">
        <v>0</v>
      </c>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row>
    <row r="12" spans="1:60" s="1211" customFormat="1" ht="42" customHeight="1" x14ac:dyDescent="0.3">
      <c r="A12" s="1200"/>
      <c r="B12" s="1201" t="s">
        <v>793</v>
      </c>
      <c r="C12" s="1201">
        <v>2</v>
      </c>
      <c r="D12" s="1201"/>
      <c r="E12" s="1201"/>
      <c r="F12" s="1330" t="s">
        <v>802</v>
      </c>
      <c r="G12" s="1331"/>
      <c r="H12" s="1331"/>
      <c r="I12" s="1332"/>
      <c r="J12" s="1202"/>
      <c r="K12" s="1203"/>
      <c r="L12" s="1203"/>
      <c r="M12" s="1202"/>
      <c r="N12" s="1203"/>
      <c r="O12" s="1202" t="s">
        <v>13</v>
      </c>
      <c r="P12" s="1202" t="s">
        <v>15</v>
      </c>
      <c r="Q12" s="1250" t="s">
        <v>44</v>
      </c>
      <c r="R12" s="1205">
        <f>+AVERAGE(R13,R17)</f>
        <v>1</v>
      </c>
      <c r="S12" s="1206" t="s">
        <v>345</v>
      </c>
      <c r="T12" s="1207">
        <v>0.5</v>
      </c>
      <c r="U12" s="1208"/>
      <c r="V12" s="1208"/>
      <c r="W12" s="1208"/>
      <c r="X12" s="1208"/>
      <c r="Y12" s="1208"/>
      <c r="Z12" s="1208"/>
      <c r="AA12" s="1208"/>
      <c r="AB12" s="1209"/>
      <c r="AC12" s="1209"/>
      <c r="AD12" s="1209"/>
      <c r="AE12" s="1209"/>
      <c r="AF12" s="1209"/>
      <c r="AG12" s="1252" t="s">
        <v>42</v>
      </c>
      <c r="AH12" s="1210">
        <f>AH13+AH18</f>
        <v>0</v>
      </c>
      <c r="AI12" s="1199"/>
      <c r="AJ12" s="1199"/>
      <c r="AK12" s="1199"/>
      <c r="AL12" s="1199"/>
      <c r="AM12" s="1199"/>
      <c r="AN12" s="1199"/>
      <c r="AO12" s="1199"/>
      <c r="AP12" s="1199"/>
      <c r="AQ12" s="1199"/>
      <c r="AR12" s="1199"/>
      <c r="AS12" s="1199"/>
      <c r="AT12" s="1199"/>
      <c r="AU12" s="1199"/>
      <c r="AV12" s="1199"/>
      <c r="AW12" s="1199"/>
      <c r="AX12" s="1199"/>
      <c r="AY12" s="1199"/>
      <c r="AZ12" s="1199"/>
      <c r="BA12" s="1199"/>
      <c r="BB12" s="1199"/>
      <c r="BC12" s="1199"/>
      <c r="BD12" s="1199"/>
      <c r="BE12" s="1199"/>
      <c r="BF12" s="1199"/>
      <c r="BG12" s="1199"/>
      <c r="BH12" s="1199"/>
    </row>
    <row r="13" spans="1:60" s="1226" customFormat="1" ht="42" customHeight="1" x14ac:dyDescent="0.3">
      <c r="A13" s="1212"/>
      <c r="B13" s="1213" t="s">
        <v>793</v>
      </c>
      <c r="C13" s="1213">
        <v>2</v>
      </c>
      <c r="D13" s="1213">
        <v>1</v>
      </c>
      <c r="E13" s="1213"/>
      <c r="F13" s="1214"/>
      <c r="G13" s="1258" t="s">
        <v>803</v>
      </c>
      <c r="H13" s="1259"/>
      <c r="I13" s="1259"/>
      <c r="J13" s="1259"/>
      <c r="K13" s="1259"/>
      <c r="L13" s="1260"/>
      <c r="M13" s="1215"/>
      <c r="N13" s="1216"/>
      <c r="O13" s="1215" t="s">
        <v>13</v>
      </c>
      <c r="P13" s="1215" t="s">
        <v>15</v>
      </c>
      <c r="Q13" s="1326" t="s">
        <v>44</v>
      </c>
      <c r="R13" s="1218">
        <v>1</v>
      </c>
      <c r="S13" s="1219" t="s">
        <v>345</v>
      </c>
      <c r="T13" s="1219"/>
      <c r="U13" s="1221"/>
      <c r="V13" s="1221"/>
      <c r="W13" s="1221">
        <v>50</v>
      </c>
      <c r="X13" s="1221"/>
      <c r="Y13" s="1220">
        <v>0.25</v>
      </c>
      <c r="Z13" s="1222"/>
      <c r="AA13" s="1220">
        <v>0.25</v>
      </c>
      <c r="AB13" s="1223"/>
      <c r="AC13" s="1223"/>
      <c r="AD13" s="1223"/>
      <c r="AE13" s="1223"/>
      <c r="AF13" s="1223"/>
      <c r="AG13" s="1215" t="s">
        <v>42</v>
      </c>
      <c r="AH13" s="1224">
        <f>SUM(AH14:AH17)</f>
        <v>0</v>
      </c>
      <c r="AI13" s="1199"/>
      <c r="AJ13" s="1199"/>
      <c r="AK13" s="1199"/>
      <c r="AL13" s="1199"/>
      <c r="AM13" s="1199"/>
      <c r="AN13" s="1199"/>
      <c r="AO13" s="1199"/>
      <c r="AP13" s="1199"/>
      <c r="AQ13" s="1199"/>
      <c r="AR13" s="1199"/>
      <c r="AS13" s="1199"/>
      <c r="AT13" s="1199"/>
      <c r="AU13" s="1199"/>
      <c r="AV13" s="1199"/>
      <c r="AW13" s="1199"/>
      <c r="AX13" s="1199"/>
      <c r="AY13" s="1199"/>
      <c r="AZ13" s="1199"/>
      <c r="BA13" s="1199"/>
      <c r="BB13" s="1199"/>
      <c r="BC13" s="1199"/>
      <c r="BD13" s="1199"/>
      <c r="BE13" s="1199"/>
      <c r="BF13" s="1199"/>
      <c r="BG13" s="1199"/>
      <c r="BH13" s="1199"/>
    </row>
    <row r="14" spans="1:60" s="1240" customFormat="1" ht="42" customHeight="1" x14ac:dyDescent="0.3">
      <c r="A14" s="1227" t="str">
        <f t="shared" ref="A14:A17" si="1">+ CONCATENATE("ID", "-", B14, "-",C14, ".", D14, ".", E14)</f>
        <v>ID-DSE-2.1.</v>
      </c>
      <c r="B14" s="1228" t="s">
        <v>793</v>
      </c>
      <c r="C14" s="1228">
        <v>2</v>
      </c>
      <c r="D14" s="1228">
        <v>1</v>
      </c>
      <c r="E14" s="1228"/>
      <c r="F14" s="1229"/>
      <c r="G14" s="1230"/>
      <c r="H14" s="1264" t="s">
        <v>804</v>
      </c>
      <c r="I14" s="1265"/>
      <c r="J14" s="1231" t="s">
        <v>805</v>
      </c>
      <c r="K14" s="1228" t="s">
        <v>793</v>
      </c>
      <c r="L14" s="1231" t="s">
        <v>801</v>
      </c>
      <c r="M14" s="1231" t="s">
        <v>62</v>
      </c>
      <c r="N14" s="1228" t="s">
        <v>50</v>
      </c>
      <c r="O14" s="1231" t="s">
        <v>13</v>
      </c>
      <c r="P14" s="1231" t="s">
        <v>15</v>
      </c>
      <c r="Q14" s="1232"/>
      <c r="R14" s="1233"/>
      <c r="S14" s="1233"/>
      <c r="T14" s="1234"/>
      <c r="U14" s="1233"/>
      <c r="V14" s="1233"/>
      <c r="W14" s="1233"/>
      <c r="X14" s="1233"/>
      <c r="Y14" s="1233"/>
      <c r="Z14" s="1235"/>
      <c r="AA14" s="1235"/>
      <c r="AB14" s="1236"/>
      <c r="AC14" s="1236"/>
      <c r="AD14" s="1237" t="s">
        <v>76</v>
      </c>
      <c r="AE14" s="1237" t="s">
        <v>76</v>
      </c>
      <c r="AF14" s="1237" t="s">
        <v>76</v>
      </c>
      <c r="AG14" s="1231" t="s">
        <v>42</v>
      </c>
      <c r="AH14" s="1238">
        <v>0</v>
      </c>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row>
    <row r="15" spans="1:60" s="1240" customFormat="1" ht="42" customHeight="1" x14ac:dyDescent="0.3">
      <c r="A15" s="1227" t="str">
        <f t="shared" si="1"/>
        <v>ID--..</v>
      </c>
      <c r="B15" s="1228"/>
      <c r="C15" s="1228"/>
      <c r="D15" s="1228"/>
      <c r="E15" s="1228"/>
      <c r="F15" s="1229"/>
      <c r="G15" s="1230"/>
      <c r="H15" s="1264"/>
      <c r="I15" s="1265"/>
      <c r="J15" s="1231"/>
      <c r="K15" s="1228"/>
      <c r="L15" s="1228"/>
      <c r="M15" s="1231"/>
      <c r="N15" s="1228"/>
      <c r="O15" s="1231"/>
      <c r="P15" s="1231"/>
      <c r="Q15" s="1232"/>
      <c r="R15" s="1233"/>
      <c r="S15" s="1233"/>
      <c r="T15" s="1234"/>
      <c r="U15" s="1233"/>
      <c r="V15" s="1233"/>
      <c r="W15" s="1233"/>
      <c r="X15" s="1233"/>
      <c r="Y15" s="1233"/>
      <c r="Z15" s="1235"/>
      <c r="AA15" s="1235"/>
      <c r="AB15" s="1236"/>
      <c r="AC15" s="1236"/>
      <c r="AD15" s="1236"/>
      <c r="AE15" s="1236"/>
      <c r="AF15" s="1236"/>
      <c r="AG15" s="1231" t="s">
        <v>42</v>
      </c>
      <c r="AH15" s="1238">
        <v>0</v>
      </c>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row>
    <row r="16" spans="1:60" s="1240" customFormat="1" ht="42" customHeight="1" x14ac:dyDescent="0.3">
      <c r="A16" s="1227" t="str">
        <f t="shared" si="1"/>
        <v>ID--..</v>
      </c>
      <c r="B16" s="1228"/>
      <c r="C16" s="1228"/>
      <c r="D16" s="1228"/>
      <c r="E16" s="1228"/>
      <c r="F16" s="1229"/>
      <c r="G16" s="1230"/>
      <c r="H16" s="1333"/>
      <c r="I16" s="1334"/>
      <c r="J16" s="1231"/>
      <c r="K16" s="1228"/>
      <c r="L16" s="1228"/>
      <c r="M16" s="1231"/>
      <c r="N16" s="1228"/>
      <c r="O16" s="1231"/>
      <c r="P16" s="1231"/>
      <c r="Q16" s="1232"/>
      <c r="R16" s="1233"/>
      <c r="S16" s="1233"/>
      <c r="T16" s="1234"/>
      <c r="U16" s="1233"/>
      <c r="V16" s="1233"/>
      <c r="W16" s="1233"/>
      <c r="X16" s="1233"/>
      <c r="Y16" s="1233"/>
      <c r="Z16" s="1235"/>
      <c r="AA16" s="1235"/>
      <c r="AB16" s="1236"/>
      <c r="AC16" s="1236"/>
      <c r="AD16" s="1236"/>
      <c r="AE16" s="1236"/>
      <c r="AF16" s="1236"/>
      <c r="AG16" s="1231" t="s">
        <v>42</v>
      </c>
      <c r="AH16" s="1238">
        <v>0</v>
      </c>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row>
    <row r="17" spans="1:60" s="1240" customFormat="1" ht="42" customHeight="1" x14ac:dyDescent="0.3">
      <c r="A17" s="1227" t="str">
        <f t="shared" si="1"/>
        <v>ID--..</v>
      </c>
      <c r="B17" s="1228"/>
      <c r="C17" s="1228"/>
      <c r="D17" s="1228"/>
      <c r="E17" s="1228"/>
      <c r="F17" s="1229"/>
      <c r="G17" s="1230"/>
      <c r="H17" s="1333"/>
      <c r="I17" s="1334"/>
      <c r="J17" s="1231"/>
      <c r="K17" s="1228"/>
      <c r="L17" s="1228"/>
      <c r="M17" s="1231"/>
      <c r="N17" s="1228"/>
      <c r="O17" s="1231"/>
      <c r="P17" s="1231"/>
      <c r="Q17" s="1232"/>
      <c r="R17" s="1233"/>
      <c r="S17" s="1233"/>
      <c r="T17" s="1234"/>
      <c r="U17" s="1233"/>
      <c r="V17" s="1233"/>
      <c r="W17" s="1233"/>
      <c r="X17" s="1233"/>
      <c r="Y17" s="1233"/>
      <c r="Z17" s="1235"/>
      <c r="AA17" s="1235"/>
      <c r="AB17" s="1236"/>
      <c r="AC17" s="1236"/>
      <c r="AD17" s="1236"/>
      <c r="AE17" s="1236"/>
      <c r="AF17" s="1236"/>
      <c r="AG17" s="1231" t="s">
        <v>42</v>
      </c>
      <c r="AH17" s="1238">
        <v>0</v>
      </c>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row>
    <row r="18" spans="1:60" s="1226" customFormat="1" ht="42" customHeight="1" x14ac:dyDescent="0.3">
      <c r="A18" s="1212"/>
      <c r="B18" s="1213"/>
      <c r="C18" s="1213"/>
      <c r="D18" s="1213"/>
      <c r="E18" s="1213"/>
      <c r="F18" s="1050"/>
      <c r="G18" s="1212"/>
      <c r="H18" s="1050"/>
      <c r="I18" s="1050"/>
      <c r="J18" s="1335"/>
      <c r="K18" s="1213"/>
      <c r="L18" s="1213"/>
      <c r="M18" s="1335"/>
      <c r="N18" s="1213"/>
      <c r="O18" s="1335"/>
      <c r="P18" s="1335"/>
      <c r="Q18" s="1336"/>
      <c r="R18" s="1337"/>
      <c r="S18" s="1338"/>
      <c r="T18" s="1338"/>
      <c r="U18" s="1339"/>
      <c r="V18" s="1339"/>
      <c r="W18" s="1339"/>
      <c r="X18" s="1339"/>
      <c r="Y18" s="1339"/>
      <c r="Z18" s="1340"/>
      <c r="AA18" s="1341"/>
      <c r="AB18" s="1342"/>
      <c r="AC18" s="1342"/>
      <c r="AD18" s="1342"/>
      <c r="AE18" s="1342"/>
      <c r="AF18" s="1342"/>
      <c r="AG18" s="1335" t="s">
        <v>42</v>
      </c>
      <c r="AH18" s="1343">
        <f>SUM(AH19:AH20)</f>
        <v>0</v>
      </c>
      <c r="AI18" s="1199"/>
      <c r="AJ18" s="1199"/>
      <c r="AK18" s="1199"/>
      <c r="AL18" s="1199"/>
      <c r="AM18" s="1199"/>
      <c r="AN18" s="1199"/>
      <c r="AO18" s="1199"/>
      <c r="AP18" s="1199"/>
      <c r="AQ18" s="1199"/>
      <c r="AR18" s="1199"/>
      <c r="AS18" s="1199"/>
      <c r="AT18" s="1199"/>
      <c r="AU18" s="1199"/>
      <c r="AV18" s="1199"/>
      <c r="AW18" s="1199"/>
      <c r="AX18" s="1199"/>
      <c r="AY18" s="1199"/>
      <c r="AZ18" s="1199"/>
      <c r="BA18" s="1199"/>
      <c r="BB18" s="1199"/>
      <c r="BC18" s="1199"/>
      <c r="BD18" s="1199"/>
      <c r="BE18" s="1199"/>
      <c r="BF18" s="1199"/>
      <c r="BG18" s="1199"/>
      <c r="BH18" s="1199"/>
    </row>
    <row r="19" spans="1:60" s="1240" customFormat="1" ht="42" customHeight="1" x14ac:dyDescent="0.3">
      <c r="A19" s="1227" t="str">
        <f t="shared" ref="A19:A20" si="2">+ CONCATENATE("ID", "-", B19, "-",C19, ".", D19, ".", E19)</f>
        <v>ID--..</v>
      </c>
      <c r="B19" s="1228"/>
      <c r="C19" s="1228"/>
      <c r="D19" s="1228"/>
      <c r="E19" s="1228"/>
      <c r="F19" s="1229"/>
      <c r="G19" s="1230"/>
      <c r="H19" s="1229"/>
      <c r="I19" s="1230"/>
      <c r="J19" s="1231"/>
      <c r="K19" s="1228"/>
      <c r="L19" s="1231"/>
      <c r="M19" s="1231"/>
      <c r="N19" s="1228"/>
      <c r="O19" s="1231"/>
      <c r="P19" s="1231"/>
      <c r="Q19" s="1232"/>
      <c r="R19" s="1233"/>
      <c r="S19" s="1233"/>
      <c r="T19" s="1234"/>
      <c r="U19" s="1233"/>
      <c r="V19" s="1233"/>
      <c r="W19" s="1233"/>
      <c r="X19" s="1233"/>
      <c r="Y19" s="1233"/>
      <c r="Z19" s="1235"/>
      <c r="AA19" s="1235"/>
      <c r="AB19" s="1236"/>
      <c r="AC19" s="1236"/>
      <c r="AD19" s="1236"/>
      <c r="AE19" s="1236"/>
      <c r="AF19" s="1236"/>
      <c r="AG19" s="1231" t="s">
        <v>42</v>
      </c>
      <c r="AH19" s="1238">
        <v>0</v>
      </c>
      <c r="AI19" s="1239"/>
      <c r="AJ19" s="1239"/>
      <c r="AK19" s="1239"/>
      <c r="AL19" s="1239"/>
      <c r="AM19" s="1239"/>
      <c r="AN19" s="1239"/>
      <c r="AO19" s="1239"/>
      <c r="AP19" s="1239"/>
      <c r="AQ19" s="1239"/>
      <c r="AR19" s="1239"/>
      <c r="AS19" s="1239"/>
      <c r="AT19" s="1239"/>
      <c r="AU19" s="1239"/>
      <c r="AV19" s="1239"/>
      <c r="AW19" s="1239"/>
      <c r="AX19" s="1239"/>
      <c r="AY19" s="1239"/>
      <c r="AZ19" s="1239"/>
      <c r="BA19" s="1239"/>
      <c r="BB19" s="1239"/>
      <c r="BC19" s="1239"/>
      <c r="BD19" s="1239"/>
      <c r="BE19" s="1239"/>
      <c r="BF19" s="1239"/>
      <c r="BG19" s="1239"/>
      <c r="BH19" s="1239"/>
    </row>
    <row r="20" spans="1:60" s="1240" customFormat="1" ht="42" customHeight="1" x14ac:dyDescent="0.3">
      <c r="A20" s="1227" t="str">
        <f t="shared" si="2"/>
        <v>ID--..</v>
      </c>
      <c r="B20" s="1228"/>
      <c r="C20" s="1228"/>
      <c r="D20" s="1228"/>
      <c r="E20" s="1228"/>
      <c r="F20" s="1229"/>
      <c r="G20" s="1230"/>
      <c r="H20" s="1229"/>
      <c r="I20" s="1230"/>
      <c r="J20" s="1231"/>
      <c r="K20" s="1228"/>
      <c r="L20" s="1231"/>
      <c r="M20" s="1231"/>
      <c r="N20" s="1228"/>
      <c r="O20" s="1231"/>
      <c r="P20" s="1231"/>
      <c r="Q20" s="1232"/>
      <c r="R20" s="1233"/>
      <c r="S20" s="1233"/>
      <c r="T20" s="1234"/>
      <c r="U20" s="1233"/>
      <c r="V20" s="1233"/>
      <c r="W20" s="1233"/>
      <c r="X20" s="1233"/>
      <c r="Y20" s="1233"/>
      <c r="Z20" s="1235"/>
      <c r="AA20" s="1235"/>
      <c r="AB20" s="1236"/>
      <c r="AC20" s="1236"/>
      <c r="AD20" s="1236"/>
      <c r="AE20" s="1236"/>
      <c r="AF20" s="1236"/>
      <c r="AG20" s="1231" t="s">
        <v>42</v>
      </c>
      <c r="AH20" s="1238">
        <v>0</v>
      </c>
      <c r="AI20" s="1239"/>
      <c r="AJ20" s="1239"/>
      <c r="AK20" s="1239"/>
      <c r="AL20" s="1239"/>
      <c r="AM20" s="1239"/>
      <c r="AN20" s="1239"/>
      <c r="AO20" s="1239"/>
      <c r="AP20" s="1239"/>
      <c r="AQ20" s="1239"/>
      <c r="AR20" s="1239"/>
      <c r="AS20" s="1239"/>
      <c r="AT20" s="1239"/>
      <c r="AU20" s="1239"/>
      <c r="AV20" s="1239"/>
      <c r="AW20" s="1239"/>
      <c r="AX20" s="1239"/>
      <c r="AY20" s="1239"/>
      <c r="AZ20" s="1239"/>
      <c r="BA20" s="1239"/>
      <c r="BB20" s="1239"/>
      <c r="BC20" s="1239"/>
      <c r="BD20" s="1239"/>
      <c r="BE20" s="1239"/>
      <c r="BF20" s="1239"/>
      <c r="BG20" s="1239"/>
      <c r="BH20" s="1239"/>
    </row>
    <row r="21" spans="1:60" s="1211" customFormat="1" ht="42" customHeight="1" x14ac:dyDescent="0.3">
      <c r="A21" s="1200"/>
      <c r="B21" s="1201"/>
      <c r="C21" s="1201"/>
      <c r="D21" s="1201"/>
      <c r="E21" s="1201"/>
      <c r="F21" s="1200"/>
      <c r="G21" s="1069"/>
      <c r="H21" s="1069"/>
      <c r="I21" s="1069"/>
      <c r="J21" s="1344"/>
      <c r="K21" s="1201"/>
      <c r="L21" s="1201"/>
      <c r="M21" s="1344"/>
      <c r="N21" s="1201"/>
      <c r="O21" s="1344"/>
      <c r="P21" s="1344"/>
      <c r="Q21" s="1345"/>
      <c r="R21" s="1346"/>
      <c r="S21" s="1347"/>
      <c r="T21" s="1348"/>
      <c r="U21" s="1349"/>
      <c r="V21" s="1349"/>
      <c r="W21" s="1349"/>
      <c r="X21" s="1349"/>
      <c r="Y21" s="1349"/>
      <c r="Z21" s="1349"/>
      <c r="AA21" s="1349"/>
      <c r="AB21" s="1350"/>
      <c r="AC21" s="1350"/>
      <c r="AD21" s="1350"/>
      <c r="AE21" s="1350"/>
      <c r="AF21" s="1350"/>
      <c r="AG21" s="1351" t="s">
        <v>42</v>
      </c>
      <c r="AH21" s="1352">
        <f>AH22</f>
        <v>0</v>
      </c>
      <c r="AI21" s="1199"/>
      <c r="AJ21" s="1199"/>
      <c r="AK21" s="1199"/>
      <c r="AL21" s="1199"/>
      <c r="AM21" s="1199"/>
      <c r="AN21" s="1199"/>
      <c r="AO21" s="1199"/>
      <c r="AP21" s="1199"/>
      <c r="AQ21" s="1199"/>
      <c r="AR21" s="1199"/>
      <c r="AS21" s="1199"/>
      <c r="AT21" s="1199"/>
      <c r="AU21" s="1199"/>
      <c r="AV21" s="1199"/>
      <c r="AW21" s="1199"/>
      <c r="AX21" s="1199"/>
      <c r="AY21" s="1199"/>
      <c r="AZ21" s="1199"/>
      <c r="BA21" s="1199"/>
      <c r="BB21" s="1199"/>
      <c r="BC21" s="1199"/>
      <c r="BD21" s="1199"/>
      <c r="BE21" s="1199"/>
      <c r="BF21" s="1199"/>
      <c r="BG21" s="1199"/>
      <c r="BH21" s="1199"/>
    </row>
    <row r="22" spans="1:60" s="1226" customFormat="1" ht="42" customHeight="1" x14ac:dyDescent="0.3">
      <c r="A22" s="1212"/>
      <c r="B22" s="1213"/>
      <c r="C22" s="1213"/>
      <c r="D22" s="1213"/>
      <c r="E22" s="1213"/>
      <c r="F22" s="1050"/>
      <c r="G22" s="1212"/>
      <c r="H22" s="1050"/>
      <c r="I22" s="1050"/>
      <c r="J22" s="1335"/>
      <c r="K22" s="1213"/>
      <c r="L22" s="1213"/>
      <c r="M22" s="1335"/>
      <c r="N22" s="1213"/>
      <c r="O22" s="1335"/>
      <c r="P22" s="1335"/>
      <c r="Q22" s="1336"/>
      <c r="R22" s="1337"/>
      <c r="S22" s="1338"/>
      <c r="T22" s="1338"/>
      <c r="U22" s="1353"/>
      <c r="V22" s="1339"/>
      <c r="W22" s="1353"/>
      <c r="X22" s="1339"/>
      <c r="Y22" s="1353"/>
      <c r="Z22" s="1340"/>
      <c r="AA22" s="1353"/>
      <c r="AB22" s="1342"/>
      <c r="AC22" s="1342"/>
      <c r="AD22" s="1342"/>
      <c r="AE22" s="1342"/>
      <c r="AF22" s="1342"/>
      <c r="AG22" s="1335" t="s">
        <v>42</v>
      </c>
      <c r="AH22" s="1343">
        <f>SUM(AH23:AH26)</f>
        <v>0</v>
      </c>
      <c r="AI22" s="1199"/>
      <c r="AJ22" s="1199"/>
      <c r="AK22" s="1199"/>
      <c r="AL22" s="1199"/>
      <c r="AM22" s="1199"/>
      <c r="AN22" s="1199"/>
      <c r="AO22" s="1199"/>
      <c r="AP22" s="1199"/>
      <c r="AQ22" s="1199"/>
      <c r="AR22" s="1199"/>
      <c r="AS22" s="1199"/>
      <c r="AT22" s="1199"/>
      <c r="AU22" s="1199"/>
      <c r="AV22" s="1199"/>
      <c r="AW22" s="1199"/>
      <c r="AX22" s="1199"/>
      <c r="AY22" s="1199"/>
      <c r="AZ22" s="1199"/>
      <c r="BA22" s="1199"/>
      <c r="BB22" s="1199"/>
      <c r="BC22" s="1199"/>
      <c r="BD22" s="1199"/>
      <c r="BE22" s="1199"/>
      <c r="BF22" s="1199"/>
      <c r="BG22" s="1199"/>
      <c r="BH22" s="1199"/>
    </row>
    <row r="23" spans="1:60" s="1240" customFormat="1" ht="42" customHeight="1" x14ac:dyDescent="0.3">
      <c r="A23" s="1227" t="str">
        <f t="shared" ref="A23:A26" si="3">+ CONCATENATE("ID", "-", B23, "-",C23, ".", D23, ".", E23)</f>
        <v>ID--..</v>
      </c>
      <c r="B23" s="1228"/>
      <c r="C23" s="1228"/>
      <c r="D23" s="1228"/>
      <c r="E23" s="1228"/>
      <c r="F23" s="1229"/>
      <c r="G23" s="1230"/>
      <c r="H23" s="1229"/>
      <c r="I23" s="1230"/>
      <c r="J23" s="1231"/>
      <c r="K23" s="1228"/>
      <c r="L23" s="1228"/>
      <c r="M23" s="1231"/>
      <c r="N23" s="1228"/>
      <c r="O23" s="1231"/>
      <c r="P23" s="1231"/>
      <c r="Q23" s="1232"/>
      <c r="R23" s="1233"/>
      <c r="S23" s="1233"/>
      <c r="T23" s="1234"/>
      <c r="U23" s="1233"/>
      <c r="V23" s="1233"/>
      <c r="W23" s="1233"/>
      <c r="X23" s="1233"/>
      <c r="Y23" s="1233"/>
      <c r="Z23" s="1235"/>
      <c r="AA23" s="1235"/>
      <c r="AB23" s="1236"/>
      <c r="AC23" s="1236"/>
      <c r="AD23" s="1236"/>
      <c r="AE23" s="1236"/>
      <c r="AF23" s="1236"/>
      <c r="AG23" s="1231" t="s">
        <v>42</v>
      </c>
      <c r="AH23" s="1238">
        <v>0</v>
      </c>
      <c r="AI23" s="1239"/>
      <c r="AJ23" s="1239"/>
      <c r="AK23" s="1239"/>
      <c r="AL23" s="1239"/>
      <c r="AM23" s="1239"/>
      <c r="AN23" s="1239"/>
      <c r="AO23" s="1239"/>
      <c r="AP23" s="1239"/>
      <c r="AQ23" s="1239"/>
      <c r="AR23" s="1239"/>
      <c r="AS23" s="1239"/>
      <c r="AT23" s="1239"/>
      <c r="AU23" s="1239"/>
      <c r="AV23" s="1239"/>
      <c r="AW23" s="1239"/>
      <c r="AX23" s="1239"/>
      <c r="AY23" s="1239"/>
      <c r="AZ23" s="1239"/>
      <c r="BA23" s="1239"/>
      <c r="BB23" s="1239"/>
      <c r="BC23" s="1239"/>
      <c r="BD23" s="1239"/>
      <c r="BE23" s="1239"/>
      <c r="BF23" s="1239"/>
      <c r="BG23" s="1239"/>
      <c r="BH23" s="1239"/>
    </row>
    <row r="24" spans="1:60" s="1240" customFormat="1" ht="42" customHeight="1" x14ac:dyDescent="0.3">
      <c r="A24" s="1227" t="str">
        <f t="shared" si="3"/>
        <v>ID--..</v>
      </c>
      <c r="B24" s="1228"/>
      <c r="C24" s="1228"/>
      <c r="D24" s="1228"/>
      <c r="E24" s="1228"/>
      <c r="F24" s="1229"/>
      <c r="G24" s="1230"/>
      <c r="H24" s="1229"/>
      <c r="I24" s="1230"/>
      <c r="J24" s="1231"/>
      <c r="K24" s="1228"/>
      <c r="L24" s="1231"/>
      <c r="M24" s="1231"/>
      <c r="N24" s="1228"/>
      <c r="O24" s="1231"/>
      <c r="P24" s="1231"/>
      <c r="Q24" s="1232"/>
      <c r="R24" s="1233"/>
      <c r="S24" s="1233"/>
      <c r="T24" s="1234"/>
      <c r="U24" s="1233"/>
      <c r="V24" s="1233"/>
      <c r="W24" s="1233"/>
      <c r="X24" s="1233"/>
      <c r="Y24" s="1233"/>
      <c r="Z24" s="1235"/>
      <c r="AA24" s="1235"/>
      <c r="AB24" s="1236"/>
      <c r="AC24" s="1236"/>
      <c r="AD24" s="1236"/>
      <c r="AE24" s="1236"/>
      <c r="AF24" s="1236"/>
      <c r="AG24" s="1231" t="s">
        <v>42</v>
      </c>
      <c r="AH24" s="1238">
        <v>0</v>
      </c>
      <c r="AI24" s="1239"/>
      <c r="AJ24" s="1239"/>
      <c r="AK24" s="1239"/>
      <c r="AL24" s="1239"/>
      <c r="AM24" s="1239"/>
      <c r="AN24" s="1239"/>
      <c r="AO24" s="1239"/>
      <c r="AP24" s="1239"/>
      <c r="AQ24" s="1239"/>
      <c r="AR24" s="1239"/>
      <c r="AS24" s="1239"/>
      <c r="AT24" s="1239"/>
      <c r="AU24" s="1239"/>
      <c r="AV24" s="1239"/>
      <c r="AW24" s="1239"/>
      <c r="AX24" s="1239"/>
      <c r="AY24" s="1239"/>
      <c r="AZ24" s="1239"/>
      <c r="BA24" s="1239"/>
      <c r="BB24" s="1239"/>
      <c r="BC24" s="1239"/>
      <c r="BD24" s="1239"/>
      <c r="BE24" s="1239"/>
      <c r="BF24" s="1239"/>
      <c r="BG24" s="1239"/>
      <c r="BH24" s="1239"/>
    </row>
    <row r="25" spans="1:60" s="1240" customFormat="1" ht="42" customHeight="1" x14ac:dyDescent="0.3">
      <c r="A25" s="1227" t="str">
        <f t="shared" si="3"/>
        <v>ID--..</v>
      </c>
      <c r="B25" s="1228"/>
      <c r="C25" s="1228"/>
      <c r="D25" s="1228"/>
      <c r="E25" s="1228"/>
      <c r="F25" s="1229"/>
      <c r="G25" s="1230"/>
      <c r="H25" s="1354"/>
      <c r="I25" s="1230"/>
      <c r="J25" s="1231"/>
      <c r="K25" s="1228"/>
      <c r="L25" s="1228"/>
      <c r="M25" s="1231"/>
      <c r="N25" s="1228"/>
      <c r="O25" s="1231"/>
      <c r="P25" s="1231"/>
      <c r="Q25" s="1232"/>
      <c r="R25" s="1233"/>
      <c r="S25" s="1233"/>
      <c r="T25" s="1355"/>
      <c r="U25" s="1233"/>
      <c r="V25" s="1233"/>
      <c r="W25" s="1233"/>
      <c r="X25" s="1233"/>
      <c r="Y25" s="1233"/>
      <c r="Z25" s="1235"/>
      <c r="AA25" s="1235"/>
      <c r="AB25" s="1236"/>
      <c r="AC25" s="1237"/>
      <c r="AD25" s="1237"/>
      <c r="AE25" s="1237"/>
      <c r="AF25" s="1237"/>
      <c r="AG25" s="1231"/>
      <c r="AH25" s="1238"/>
      <c r="AI25" s="1239"/>
      <c r="AJ25" s="1239"/>
      <c r="AK25" s="1239"/>
      <c r="AL25" s="1239"/>
      <c r="AM25" s="1239"/>
      <c r="AN25" s="1239"/>
      <c r="AO25" s="1239"/>
      <c r="AP25" s="1239"/>
      <c r="AQ25" s="1239"/>
      <c r="AR25" s="1239"/>
      <c r="AS25" s="1239"/>
      <c r="AT25" s="1239"/>
      <c r="AU25" s="1239"/>
      <c r="AV25" s="1239"/>
      <c r="AW25" s="1239"/>
      <c r="AX25" s="1239"/>
      <c r="AY25" s="1239"/>
      <c r="AZ25" s="1239"/>
      <c r="BA25" s="1239"/>
      <c r="BB25" s="1239"/>
      <c r="BC25" s="1239"/>
      <c r="BD25" s="1239"/>
      <c r="BE25" s="1239"/>
      <c r="BF25" s="1239"/>
      <c r="BG25" s="1239"/>
      <c r="BH25" s="1239"/>
    </row>
    <row r="26" spans="1:60" s="1240" customFormat="1" ht="42" customHeight="1" thickBot="1" x14ac:dyDescent="0.35">
      <c r="A26" s="1227" t="str">
        <f t="shared" si="3"/>
        <v>ID--..</v>
      </c>
      <c r="B26" s="1228"/>
      <c r="C26" s="1228"/>
      <c r="D26" s="1228"/>
      <c r="E26" s="1228"/>
      <c r="F26" s="1229"/>
      <c r="G26" s="1230"/>
      <c r="H26" s="1354"/>
      <c r="I26" s="1230"/>
      <c r="J26" s="1231"/>
      <c r="K26" s="1228"/>
      <c r="L26" s="1228"/>
      <c r="M26" s="1231"/>
      <c r="N26" s="1228"/>
      <c r="O26" s="1231"/>
      <c r="P26" s="1231"/>
      <c r="Q26" s="1232"/>
      <c r="R26" s="1233"/>
      <c r="S26" s="1233"/>
      <c r="T26" s="1355"/>
      <c r="U26" s="1233"/>
      <c r="V26" s="1233"/>
      <c r="W26" s="1233"/>
      <c r="X26" s="1233"/>
      <c r="Y26" s="1233"/>
      <c r="Z26" s="1235"/>
      <c r="AA26" s="1235"/>
      <c r="AB26" s="1236"/>
      <c r="AC26" s="1237"/>
      <c r="AD26" s="1237"/>
      <c r="AE26" s="1237"/>
      <c r="AF26" s="1237"/>
      <c r="AG26" s="873" t="s">
        <v>42</v>
      </c>
      <c r="AH26" s="855">
        <v>0</v>
      </c>
      <c r="AI26" s="1239"/>
      <c r="AJ26" s="1239"/>
      <c r="AK26" s="1239"/>
      <c r="AL26" s="1239"/>
      <c r="AM26" s="1239"/>
      <c r="AN26" s="1239"/>
      <c r="AO26" s="1239"/>
      <c r="AP26" s="1239"/>
      <c r="AQ26" s="1239"/>
      <c r="AR26" s="1239"/>
      <c r="AS26" s="1239"/>
      <c r="AT26" s="1239"/>
      <c r="AU26" s="1239"/>
      <c r="AV26" s="1239"/>
      <c r="AW26" s="1239"/>
      <c r="AX26" s="1239"/>
      <c r="AY26" s="1239"/>
      <c r="AZ26" s="1239"/>
      <c r="BA26" s="1239"/>
      <c r="BB26" s="1239"/>
      <c r="BC26" s="1239"/>
      <c r="BD26" s="1239"/>
      <c r="BE26" s="1239"/>
      <c r="BF26" s="1239"/>
      <c r="BG26" s="1239"/>
      <c r="BH26" s="1239"/>
    </row>
    <row r="27" spans="1:60" s="1183" customFormat="1" ht="42" customHeight="1" thickBot="1" x14ac:dyDescent="0.35">
      <c r="J27" s="1185"/>
      <c r="L27" s="1254"/>
      <c r="M27" s="1356"/>
      <c r="O27" s="1356"/>
      <c r="P27" s="1356"/>
      <c r="Q27" s="1185"/>
      <c r="R27" s="1357"/>
      <c r="S27" s="1357"/>
      <c r="T27" s="1358"/>
      <c r="U27" s="1357"/>
      <c r="V27" s="1357"/>
      <c r="W27" s="1357"/>
      <c r="X27" s="1357"/>
      <c r="Y27" s="1357"/>
      <c r="Z27" s="1357"/>
      <c r="AA27" s="1357"/>
      <c r="AG27" s="1253" t="s">
        <v>86</v>
      </c>
      <c r="AH27" s="1182">
        <f>+AH5+AH12+AH21</f>
        <v>9779000</v>
      </c>
    </row>
    <row r="28" spans="1:60" s="1183" customFormat="1" ht="42" customHeight="1" x14ac:dyDescent="0.3">
      <c r="J28" s="1185"/>
      <c r="L28" s="1254"/>
      <c r="M28" s="1356"/>
      <c r="O28" s="1356"/>
      <c r="P28" s="1356"/>
      <c r="Q28" s="1185"/>
      <c r="R28" s="1357"/>
      <c r="S28" s="1357"/>
      <c r="T28" s="1358"/>
      <c r="U28" s="1357"/>
      <c r="V28" s="1357"/>
      <c r="W28" s="1357"/>
      <c r="X28" s="1357"/>
      <c r="Y28" s="1357"/>
      <c r="Z28" s="1357"/>
      <c r="AA28" s="1357"/>
      <c r="AG28" s="1356"/>
    </row>
    <row r="29" spans="1:60" s="1183" customFormat="1" ht="42" customHeight="1" x14ac:dyDescent="0.3">
      <c r="J29" s="1185"/>
      <c r="L29" s="1254"/>
      <c r="M29" s="1356"/>
      <c r="O29" s="1356"/>
      <c r="P29" s="1356"/>
      <c r="Q29" s="1185"/>
      <c r="R29" s="1357"/>
      <c r="S29" s="1357"/>
      <c r="T29" s="1358"/>
      <c r="U29" s="1357"/>
      <c r="V29" s="1357"/>
      <c r="W29" s="1357"/>
      <c r="X29" s="1357"/>
      <c r="Y29" s="1357"/>
      <c r="Z29" s="1357"/>
      <c r="AA29" s="1357"/>
      <c r="AG29" s="1356"/>
    </row>
    <row r="30" spans="1:60" s="1183" customFormat="1" ht="42" customHeight="1" x14ac:dyDescent="0.3">
      <c r="J30" s="1185"/>
      <c r="L30" s="1254"/>
      <c r="M30" s="1356"/>
      <c r="O30" s="1356"/>
      <c r="P30" s="1356"/>
      <c r="Q30" s="1185"/>
      <c r="R30" s="1357"/>
      <c r="S30" s="1357"/>
      <c r="T30" s="1358"/>
      <c r="U30" s="1357"/>
      <c r="V30" s="1357"/>
      <c r="W30" s="1357"/>
      <c r="X30" s="1357"/>
      <c r="Y30" s="1357"/>
      <c r="Z30" s="1357"/>
      <c r="AA30" s="1357"/>
      <c r="AG30" s="1356"/>
    </row>
    <row r="31" spans="1:60" s="1183" customFormat="1" ht="42" customHeight="1" thickBot="1" x14ac:dyDescent="0.35">
      <c r="J31" s="661"/>
      <c r="K31" s="661"/>
      <c r="L31" s="661"/>
      <c r="M31" s="661"/>
      <c r="O31" s="1356"/>
      <c r="P31" s="1356"/>
      <c r="Q31" s="1185"/>
      <c r="R31" s="1357"/>
      <c r="S31" s="1357"/>
      <c r="T31" s="1358"/>
      <c r="U31" s="1357"/>
      <c r="V31" s="1357"/>
      <c r="W31" s="1357"/>
      <c r="X31" s="1357"/>
      <c r="Y31" s="1357"/>
      <c r="Z31" s="1357"/>
      <c r="AA31" s="1357"/>
      <c r="AG31" s="1356"/>
    </row>
    <row r="32" spans="1:60" s="1183" customFormat="1" ht="42" customHeight="1" x14ac:dyDescent="0.3">
      <c r="F32" s="1079"/>
      <c r="G32" s="1079"/>
      <c r="H32" s="1079"/>
      <c r="I32" s="1079"/>
      <c r="J32" s="1079" t="s">
        <v>806</v>
      </c>
      <c r="K32" s="1079"/>
      <c r="L32" s="1079"/>
      <c r="M32" s="1079"/>
      <c r="O32" s="1184"/>
      <c r="P32" s="1184"/>
      <c r="Q32" s="1185"/>
      <c r="T32" s="1186"/>
      <c r="AG32" s="1185"/>
    </row>
    <row r="33" spans="2:60" s="1183" customFormat="1" ht="42" customHeight="1" x14ac:dyDescent="0.3">
      <c r="J33" s="1079" t="s">
        <v>796</v>
      </c>
      <c r="K33" s="1079"/>
      <c r="L33" s="1079"/>
      <c r="M33" s="1079"/>
      <c r="O33" s="1184"/>
      <c r="P33" s="1184"/>
      <c r="Q33" s="1185"/>
      <c r="T33" s="1186"/>
      <c r="AG33" s="1185"/>
    </row>
    <row r="34" spans="2:60" s="1162" customFormat="1" ht="42" customHeight="1" x14ac:dyDescent="0.2">
      <c r="F34" s="987"/>
      <c r="G34" s="987"/>
      <c r="H34" s="987"/>
      <c r="I34" s="987"/>
      <c r="J34" s="1171"/>
      <c r="K34" s="1172"/>
      <c r="L34" s="1172"/>
      <c r="M34" s="1173"/>
      <c r="N34" s="1172"/>
      <c r="O34" s="1173"/>
      <c r="P34" s="1173"/>
      <c r="Q34" s="1171"/>
      <c r="R34" s="1174"/>
      <c r="S34" s="1174"/>
      <c r="T34" s="1175"/>
      <c r="U34" s="1174"/>
      <c r="V34" s="1174"/>
      <c r="W34" s="1174"/>
      <c r="X34" s="1174"/>
      <c r="Y34" s="1174"/>
      <c r="Z34" s="1174"/>
      <c r="AA34" s="1174"/>
      <c r="AG34" s="1173"/>
    </row>
    <row r="35" spans="2:60" s="1162" customFormat="1" ht="42" customHeight="1" x14ac:dyDescent="0.2">
      <c r="F35" s="987"/>
      <c r="G35" s="987"/>
      <c r="H35" s="987"/>
      <c r="I35" s="987"/>
      <c r="J35" s="1171"/>
      <c r="L35" s="1172"/>
      <c r="M35" s="1173"/>
      <c r="O35" s="1173"/>
      <c r="P35" s="1173"/>
      <c r="Q35" s="1171"/>
      <c r="R35" s="1174"/>
      <c r="S35" s="1174"/>
      <c r="T35" s="1175"/>
      <c r="U35" s="1174"/>
      <c r="V35" s="1174"/>
      <c r="W35" s="1174"/>
      <c r="X35" s="1174"/>
      <c r="Y35" s="1174"/>
      <c r="Z35" s="1174"/>
      <c r="AA35" s="1174"/>
      <c r="AG35" s="1173"/>
    </row>
    <row r="36" spans="2:60" s="1162" customFormat="1" ht="42" customHeight="1" x14ac:dyDescent="0.2">
      <c r="J36" s="1171"/>
      <c r="L36" s="1172"/>
      <c r="M36" s="1173"/>
      <c r="O36" s="1173"/>
      <c r="P36" s="1173"/>
      <c r="Q36" s="1171"/>
      <c r="R36" s="1174"/>
      <c r="S36" s="1174"/>
      <c r="T36" s="1175"/>
      <c r="U36" s="1174"/>
      <c r="V36" s="1174"/>
      <c r="W36" s="1174"/>
      <c r="X36" s="1174"/>
      <c r="Y36" s="1174"/>
      <c r="Z36" s="1174"/>
      <c r="AA36" s="1174"/>
      <c r="AG36" s="1173"/>
    </row>
    <row r="37" spans="2:60" s="1162" customFormat="1" ht="42" customHeight="1" x14ac:dyDescent="0.2">
      <c r="J37" s="1171"/>
      <c r="L37" s="1172"/>
      <c r="M37" s="1173"/>
      <c r="O37" s="1173"/>
      <c r="P37" s="1173"/>
      <c r="Q37" s="1171"/>
      <c r="R37" s="1174"/>
      <c r="S37" s="1174"/>
      <c r="T37" s="1175"/>
      <c r="U37" s="1174"/>
      <c r="V37" s="1174"/>
      <c r="W37" s="1174"/>
      <c r="X37" s="1174"/>
      <c r="Y37" s="1174"/>
      <c r="Z37" s="1174"/>
      <c r="AA37" s="1174"/>
      <c r="AG37" s="1173"/>
    </row>
    <row r="38" spans="2:60" s="1162" customFormat="1" ht="42" customHeight="1" x14ac:dyDescent="0.2">
      <c r="J38" s="1171"/>
      <c r="L38" s="1172"/>
      <c r="M38" s="1173"/>
      <c r="O38" s="1173"/>
      <c r="P38" s="1173"/>
      <c r="Q38" s="1171"/>
      <c r="R38" s="1174"/>
      <c r="S38" s="1174"/>
      <c r="T38" s="1175"/>
      <c r="U38" s="1174"/>
      <c r="V38" s="1174"/>
      <c r="W38" s="1174"/>
      <c r="X38" s="1174"/>
      <c r="Y38" s="1174"/>
      <c r="Z38" s="1174"/>
      <c r="AA38" s="1174"/>
      <c r="AG38" s="1173"/>
    </row>
    <row r="39" spans="2:60" s="1162" customFormat="1" ht="42" customHeight="1" x14ac:dyDescent="0.2">
      <c r="J39" s="1171"/>
      <c r="L39" s="1172"/>
      <c r="M39" s="1173"/>
      <c r="O39" s="1173"/>
      <c r="P39" s="1173"/>
      <c r="Q39" s="1171"/>
      <c r="R39" s="1174"/>
      <c r="S39" s="1174"/>
      <c r="T39" s="1175"/>
      <c r="U39" s="1174"/>
      <c r="V39" s="1174"/>
      <c r="W39" s="1174"/>
      <c r="X39" s="1174"/>
      <c r="Y39" s="1174"/>
      <c r="Z39" s="1174"/>
      <c r="AA39" s="1174"/>
      <c r="AG39" s="1173"/>
    </row>
    <row r="40" spans="2:60" s="1162" customFormat="1" ht="42" customHeight="1" x14ac:dyDescent="0.2">
      <c r="J40" s="1171"/>
      <c r="L40" s="1172"/>
      <c r="M40" s="1173"/>
      <c r="O40" s="1173"/>
      <c r="P40" s="1173"/>
      <c r="Q40" s="1171"/>
      <c r="R40" s="1174"/>
      <c r="S40" s="1174"/>
      <c r="T40" s="1175"/>
      <c r="U40" s="1174"/>
      <c r="V40" s="1174"/>
      <c r="W40" s="1174"/>
      <c r="X40" s="1174"/>
      <c r="Y40" s="1174"/>
      <c r="Z40" s="1174"/>
      <c r="AA40" s="1174"/>
      <c r="AG40" s="1173"/>
    </row>
    <row r="41" spans="2:60" s="1162" customFormat="1" ht="42" customHeight="1" x14ac:dyDescent="0.2">
      <c r="J41" s="1171"/>
      <c r="L41" s="1172"/>
      <c r="M41" s="1173"/>
      <c r="O41" s="1173"/>
      <c r="P41" s="1173"/>
      <c r="Q41" s="1171"/>
      <c r="R41" s="1174"/>
      <c r="S41" s="1174"/>
      <c r="T41" s="1175"/>
      <c r="U41" s="1174"/>
      <c r="V41" s="1174"/>
      <c r="W41" s="1174"/>
      <c r="X41" s="1174"/>
      <c r="Y41" s="1174"/>
      <c r="Z41" s="1174"/>
      <c r="AA41" s="1174"/>
      <c r="AG41" s="1173"/>
    </row>
    <row r="42" spans="2:60" s="1162" customFormat="1" ht="42" customHeight="1" x14ac:dyDescent="0.2">
      <c r="J42" s="1171"/>
      <c r="L42" s="1172"/>
      <c r="M42" s="1173"/>
      <c r="O42" s="1173"/>
      <c r="P42" s="1173"/>
      <c r="Q42" s="1171"/>
      <c r="R42" s="1174"/>
      <c r="S42" s="1174"/>
      <c r="T42" s="1175"/>
      <c r="U42" s="1174"/>
      <c r="V42" s="1174"/>
      <c r="W42" s="1174"/>
      <c r="X42" s="1174"/>
      <c r="Y42" s="1174"/>
      <c r="Z42" s="1174"/>
      <c r="AA42" s="1174"/>
      <c r="AG42" s="1173"/>
    </row>
    <row r="43" spans="2:60" s="1162" customFormat="1" ht="42" customHeight="1" x14ac:dyDescent="0.2">
      <c r="J43" s="1171"/>
      <c r="L43" s="1172"/>
      <c r="M43" s="1173"/>
      <c r="O43" s="1173"/>
      <c r="P43" s="1173"/>
      <c r="Q43" s="1171"/>
      <c r="R43" s="1174"/>
      <c r="S43" s="1174"/>
      <c r="T43" s="1175"/>
      <c r="U43" s="1174"/>
      <c r="V43" s="1174"/>
      <c r="W43" s="1174"/>
      <c r="X43" s="1174"/>
      <c r="Y43" s="1174"/>
      <c r="Z43" s="1174"/>
      <c r="AA43" s="1174"/>
      <c r="AG43" s="1173"/>
    </row>
    <row r="44" spans="2:60" s="1162" customFormat="1" ht="42" customHeight="1" x14ac:dyDescent="0.2">
      <c r="J44" s="1171"/>
      <c r="L44" s="1172"/>
      <c r="M44" s="1173"/>
      <c r="O44" s="1173"/>
      <c r="P44" s="1173"/>
      <c r="Q44" s="1171"/>
      <c r="R44" s="1174"/>
      <c r="S44" s="1174"/>
      <c r="T44" s="1175"/>
      <c r="U44" s="1174"/>
      <c r="V44" s="1174"/>
      <c r="W44" s="1174"/>
      <c r="X44" s="1174"/>
      <c r="Y44" s="1174"/>
      <c r="Z44" s="1174"/>
      <c r="AA44" s="1174"/>
      <c r="AG44" s="1173"/>
    </row>
    <row r="45" spans="2:60" s="1162" customFormat="1" ht="42" customHeight="1" x14ac:dyDescent="0.2">
      <c r="J45" s="1171"/>
      <c r="L45" s="1172"/>
      <c r="M45" s="1173"/>
      <c r="O45" s="1173"/>
      <c r="P45" s="1173"/>
      <c r="Q45" s="1171"/>
      <c r="R45" s="1174"/>
      <c r="S45" s="1174"/>
      <c r="T45" s="1175"/>
      <c r="U45" s="1174"/>
      <c r="V45" s="1174"/>
      <c r="W45" s="1174"/>
      <c r="X45" s="1174"/>
      <c r="Y45" s="1174"/>
      <c r="Z45" s="1174"/>
      <c r="AA45" s="1174"/>
      <c r="AG45" s="1173"/>
    </row>
    <row r="46" spans="2:60" ht="42" customHeight="1" x14ac:dyDescent="0.25">
      <c r="B46" s="1144"/>
      <c r="C46" s="1144"/>
      <c r="D46" s="1144"/>
      <c r="E46" s="1144"/>
      <c r="J46" s="1154"/>
      <c r="K46" s="1144"/>
      <c r="N46" s="1144"/>
      <c r="Q46" s="1154"/>
      <c r="R46" s="1146"/>
      <c r="S46" s="1146"/>
      <c r="T46" s="1151"/>
      <c r="U46" s="1146"/>
      <c r="V46" s="1146"/>
      <c r="W46" s="1146"/>
      <c r="X46" s="1146"/>
      <c r="Y46" s="1146"/>
      <c r="Z46" s="1146"/>
      <c r="AA46" s="1146"/>
      <c r="AB46" s="1144"/>
      <c r="AC46" s="1144"/>
      <c r="AD46" s="1144"/>
      <c r="AE46" s="1144"/>
      <c r="AF46" s="1144"/>
      <c r="AG46" s="1153"/>
      <c r="AH46" s="1144"/>
      <c r="AI46" s="1144"/>
      <c r="AJ46" s="1144"/>
      <c r="AK46" s="1144"/>
      <c r="AL46" s="1144"/>
      <c r="AM46" s="1144"/>
      <c r="AN46" s="1144"/>
      <c r="AO46" s="1144"/>
      <c r="AP46" s="1144"/>
      <c r="AQ46" s="1144"/>
      <c r="AR46" s="1144"/>
      <c r="AS46" s="1144"/>
      <c r="AT46" s="1144"/>
      <c r="AU46" s="1144"/>
      <c r="AV46" s="1144"/>
      <c r="AW46" s="1144"/>
      <c r="AX46" s="1144"/>
      <c r="AY46" s="1144"/>
      <c r="AZ46" s="1144"/>
      <c r="BA46" s="1144"/>
      <c r="BB46" s="1144"/>
      <c r="BC46" s="1144"/>
      <c r="BD46" s="1144"/>
      <c r="BE46" s="1144"/>
      <c r="BF46" s="1144"/>
      <c r="BG46" s="1144"/>
      <c r="BH46" s="1144"/>
    </row>
  </sheetData>
  <mergeCells count="40">
    <mergeCell ref="J31:M31"/>
    <mergeCell ref="F32:I32"/>
    <mergeCell ref="J32:M32"/>
    <mergeCell ref="J33:M33"/>
    <mergeCell ref="F34:I34"/>
    <mergeCell ref="F35:I35"/>
    <mergeCell ref="H11:I11"/>
    <mergeCell ref="G13:L13"/>
    <mergeCell ref="H14:I14"/>
    <mergeCell ref="H15:I15"/>
    <mergeCell ref="H16:I16"/>
    <mergeCell ref="H17:I17"/>
    <mergeCell ref="F5:I5"/>
    <mergeCell ref="G6:J6"/>
    <mergeCell ref="H7:I7"/>
    <mergeCell ref="H8:I8"/>
    <mergeCell ref="H9:I9"/>
    <mergeCell ref="G10:L10"/>
    <mergeCell ref="U3:V3"/>
    <mergeCell ref="W3:X3"/>
    <mergeCell ref="Y3:Z3"/>
    <mergeCell ref="AA3:AB3"/>
    <mergeCell ref="AG3:AG4"/>
    <mergeCell ref="AH3:AH4"/>
    <mergeCell ref="AC1:AF3"/>
    <mergeCell ref="K2:P2"/>
    <mergeCell ref="Q2:R2"/>
    <mergeCell ref="AG2:AH2"/>
    <mergeCell ref="F3:N3"/>
    <mergeCell ref="O3:P3"/>
    <mergeCell ref="Q3:Q4"/>
    <mergeCell ref="R3:R4"/>
    <mergeCell ref="S3:S4"/>
    <mergeCell ref="T3:T4"/>
    <mergeCell ref="J1:P1"/>
    <mergeCell ref="S1:T1"/>
    <mergeCell ref="U1:V1"/>
    <mergeCell ref="W1:X1"/>
    <mergeCell ref="Y1:Z1"/>
    <mergeCell ref="AA1:AB1"/>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'[POA Seguridad.xlsx]Libro de Códigos'!#REF!</xm:f>
          </x14:formula1>
          <xm:sqref>O5:P26</xm:sqref>
        </x14:dataValidation>
        <x14:dataValidation type="list" allowBlank="1" showInputMessage="1" showErrorMessage="1">
          <x14:formula1>
            <xm:f>'[POA Seguridad.xlsx]Libro de Códigos'!#REF!</xm:f>
          </x14:formula1>
          <xm:sqref>N5:N26</xm:sqref>
        </x14:dataValidation>
        <x14:dataValidation type="list" allowBlank="1" showInputMessage="1" showErrorMessage="1">
          <x14:formula1>
            <xm:f>'C:\Users\Juana Herrera.MINPRE\Documents\POA &amp; PACC\2022\UTECT\[Copy of POA MINPRE 2019 (Autosaved).xlsx]Libro de Códigos'!#REF!</xm:f>
          </x14:formula1>
          <xm:sqref>B5:B26</xm:sqref>
        </x14:dataValidation>
        <x14:dataValidation type="list" allowBlank="1" showInputMessage="1" showErrorMessage="1">
          <x14:formula1>
            <xm:f>'[POA Seguridad.xlsx]Libro de Códigos'!#REF!</xm:f>
          </x14:formula1>
          <xm:sqref>K11 K19:K20 K14:K17 K23:K26 K7:K9</xm:sqref>
        </x14:dataValidation>
        <x14:dataValidation type="list" allowBlank="1" showInputMessage="1" showErrorMessage="1">
          <x14:formula1>
            <xm:f>'[POA Seguridad.xlsx]Libro de Códigos'!#REF!</xm:f>
          </x14:formula1>
          <xm:sqref>S5:S6 S10 S12:S13 S18 S21:S22</xm:sqref>
        </x14:dataValidation>
        <x14:dataValidation type="list" allowBlank="1" showInputMessage="1" showErrorMessage="1">
          <x14:formula1>
            <xm:f>'C:\Users\Juana Herrera.MINPRE\Documents\POA &amp; PACC\2022\UTECT\[Copy of POA MINPRE 2019 (Autosaved).xlsx]Clasificador de Avances'!#REF!</xm:f>
          </x14:formula1>
          <xm:sqref>S11 S14:S17 S19:S20 S7:S9 S23:S26 AG5:AG26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2"/>
  <sheetViews>
    <sheetView topLeftCell="F7" workbookViewId="0">
      <selection sqref="A1:XFD1048576"/>
    </sheetView>
  </sheetViews>
  <sheetFormatPr defaultColWidth="11.42578125" defaultRowHeight="12.75" x14ac:dyDescent="0.2"/>
  <cols>
    <col min="1" max="1" width="22.5703125" style="274" hidden="1" customWidth="1"/>
    <col min="2" max="2" width="13.42578125" style="277" hidden="1" customWidth="1"/>
    <col min="3" max="5" width="13.42578125" style="280" hidden="1" customWidth="1"/>
    <col min="6" max="8" width="5.42578125" style="274" customWidth="1"/>
    <col min="9" max="9" width="79.5703125" style="274" customWidth="1"/>
    <col min="10" max="10" width="44.85546875" style="278" customWidth="1"/>
    <col min="11" max="11" width="18.7109375" style="277" customWidth="1"/>
    <col min="12" max="12" width="34.85546875" style="277" customWidth="1"/>
    <col min="13" max="13" width="20.28515625" style="278" customWidth="1"/>
    <col min="14" max="14" width="13.140625" style="277" hidden="1" customWidth="1"/>
    <col min="15" max="16" width="17.42578125" style="278" customWidth="1"/>
    <col min="17" max="17" width="45.5703125" style="281" bestFit="1" customWidth="1"/>
    <col min="18" max="18" width="9.85546875" style="280" customWidth="1"/>
    <col min="19" max="19" width="17.5703125" style="280" hidden="1" customWidth="1"/>
    <col min="20" max="20" width="16" style="282" hidden="1" customWidth="1"/>
    <col min="21" max="28" width="8.7109375" style="277" hidden="1" customWidth="1"/>
    <col min="29" max="29" width="39.140625" style="277" hidden="1" customWidth="1"/>
    <col min="30" max="30" width="46.140625" style="277" hidden="1" customWidth="1"/>
    <col min="31" max="32" width="39.140625" style="277" hidden="1" customWidth="1"/>
    <col min="33" max="33" width="20.42578125" style="281" customWidth="1"/>
    <col min="34" max="34" width="28.28515625" style="283" bestFit="1" customWidth="1"/>
    <col min="35" max="35" width="33" style="274" customWidth="1"/>
    <col min="36" max="36" width="11.42578125" style="274"/>
    <col min="37" max="37" width="18.42578125" style="274" bestFit="1" customWidth="1"/>
    <col min="38" max="16384" width="11.42578125" style="274"/>
  </cols>
  <sheetData>
    <row r="1" spans="1:60" s="171" customFormat="1" ht="61.5" customHeight="1" x14ac:dyDescent="0.25">
      <c r="A1" s="160"/>
      <c r="B1" s="160"/>
      <c r="C1" s="160"/>
      <c r="D1" s="160"/>
      <c r="E1" s="160"/>
      <c r="F1" s="161"/>
      <c r="G1" s="161"/>
      <c r="H1" s="161"/>
      <c r="I1" s="162"/>
      <c r="J1" s="163" t="s">
        <v>0</v>
      </c>
      <c r="K1" s="163"/>
      <c r="L1" s="163"/>
      <c r="M1" s="163"/>
      <c r="N1" s="163"/>
      <c r="O1" s="163"/>
      <c r="P1" s="163"/>
      <c r="Q1" s="164"/>
      <c r="R1" s="165"/>
      <c r="S1" s="166"/>
      <c r="T1" s="167"/>
      <c r="U1" s="166"/>
      <c r="V1" s="167"/>
      <c r="W1" s="166"/>
      <c r="X1" s="167"/>
      <c r="Y1" s="166"/>
      <c r="Z1" s="167"/>
      <c r="AA1" s="166"/>
      <c r="AB1" s="167"/>
      <c r="AC1" s="168" t="s">
        <v>1</v>
      </c>
      <c r="AD1" s="169"/>
      <c r="AE1" s="169"/>
      <c r="AF1" s="170"/>
      <c r="AG1" s="164"/>
      <c r="AH1" s="165"/>
    </row>
    <row r="2" spans="1:60" s="171" customFormat="1" ht="55.5" customHeight="1" x14ac:dyDescent="0.2">
      <c r="A2" s="160"/>
      <c r="B2" s="160"/>
      <c r="C2" s="160"/>
      <c r="D2" s="160"/>
      <c r="E2" s="160"/>
      <c r="F2" s="161"/>
      <c r="G2" s="161"/>
      <c r="H2" s="161"/>
      <c r="I2" s="162"/>
      <c r="J2" s="172" t="s">
        <v>2</v>
      </c>
      <c r="K2" s="173" t="s">
        <v>89</v>
      </c>
      <c r="L2" s="173"/>
      <c r="M2" s="173"/>
      <c r="N2" s="173"/>
      <c r="O2" s="173"/>
      <c r="P2" s="174"/>
      <c r="Q2" s="175" t="s">
        <v>4</v>
      </c>
      <c r="R2" s="176"/>
      <c r="S2" s="177"/>
      <c r="T2" s="178"/>
      <c r="U2" s="179"/>
      <c r="V2" s="180"/>
      <c r="W2" s="179"/>
      <c r="X2" s="180"/>
      <c r="Y2" s="179"/>
      <c r="Z2" s="180"/>
      <c r="AA2" s="179"/>
      <c r="AB2" s="180"/>
      <c r="AC2" s="181"/>
      <c r="AD2" s="182"/>
      <c r="AE2" s="182"/>
      <c r="AF2" s="183"/>
      <c r="AG2" s="184" t="s">
        <v>5</v>
      </c>
      <c r="AH2" s="185"/>
    </row>
    <row r="3" spans="1:60" s="197" customFormat="1" ht="18.75" x14ac:dyDescent="0.3">
      <c r="A3" s="186"/>
      <c r="B3" s="186"/>
      <c r="C3" s="186"/>
      <c r="D3" s="186"/>
      <c r="E3" s="186"/>
      <c r="F3" s="30" t="s">
        <v>6</v>
      </c>
      <c r="G3" s="31"/>
      <c r="H3" s="31"/>
      <c r="I3" s="31"/>
      <c r="J3" s="32"/>
      <c r="K3" s="32"/>
      <c r="L3" s="32"/>
      <c r="M3" s="32"/>
      <c r="N3" s="33"/>
      <c r="O3" s="187" t="s">
        <v>7</v>
      </c>
      <c r="P3" s="185"/>
      <c r="Q3" s="188" t="s">
        <v>8</v>
      </c>
      <c r="R3" s="189" t="s">
        <v>9</v>
      </c>
      <c r="S3" s="190" t="s">
        <v>10</v>
      </c>
      <c r="T3" s="190" t="s">
        <v>11</v>
      </c>
      <c r="U3" s="191" t="s">
        <v>12</v>
      </c>
      <c r="V3" s="191"/>
      <c r="W3" s="191" t="s">
        <v>13</v>
      </c>
      <c r="X3" s="191"/>
      <c r="Y3" s="191" t="s">
        <v>14</v>
      </c>
      <c r="Z3" s="191"/>
      <c r="AA3" s="191" t="s">
        <v>15</v>
      </c>
      <c r="AB3" s="191"/>
      <c r="AC3" s="192"/>
      <c r="AD3" s="193"/>
      <c r="AE3" s="193"/>
      <c r="AF3" s="194"/>
      <c r="AG3" s="195" t="s">
        <v>16</v>
      </c>
      <c r="AH3" s="196" t="s">
        <v>17</v>
      </c>
    </row>
    <row r="4" spans="1:60" s="207" customFormat="1" ht="130.5" x14ac:dyDescent="0.3">
      <c r="A4" s="198" t="s">
        <v>18</v>
      </c>
      <c r="B4" s="198" t="s">
        <v>19</v>
      </c>
      <c r="C4" s="198" t="s">
        <v>20</v>
      </c>
      <c r="D4" s="198" t="s">
        <v>21</v>
      </c>
      <c r="E4" s="198" t="s">
        <v>22</v>
      </c>
      <c r="F4" s="47" t="s">
        <v>23</v>
      </c>
      <c r="G4" s="47" t="s">
        <v>24</v>
      </c>
      <c r="H4" s="47" t="s">
        <v>25</v>
      </c>
      <c r="I4" s="199"/>
      <c r="J4" s="49" t="s">
        <v>26</v>
      </c>
      <c r="K4" s="49" t="s">
        <v>27</v>
      </c>
      <c r="L4" s="50" t="s">
        <v>28</v>
      </c>
      <c r="M4" s="49" t="s">
        <v>29</v>
      </c>
      <c r="N4" s="50" t="s">
        <v>30</v>
      </c>
      <c r="O4" s="200" t="s">
        <v>31</v>
      </c>
      <c r="P4" s="201" t="s">
        <v>32</v>
      </c>
      <c r="Q4" s="202"/>
      <c r="R4" s="203"/>
      <c r="S4" s="204"/>
      <c r="T4" s="204"/>
      <c r="U4" s="205" t="s">
        <v>9</v>
      </c>
      <c r="V4" s="205" t="s">
        <v>33</v>
      </c>
      <c r="W4" s="205" t="s">
        <v>9</v>
      </c>
      <c r="X4" s="205" t="s">
        <v>33</v>
      </c>
      <c r="Y4" s="205" t="s">
        <v>9</v>
      </c>
      <c r="Z4" s="205" t="s">
        <v>33</v>
      </c>
      <c r="AA4" s="205" t="s">
        <v>9</v>
      </c>
      <c r="AB4" s="205" t="s">
        <v>33</v>
      </c>
      <c r="AC4" s="206" t="s">
        <v>34</v>
      </c>
      <c r="AD4" s="206" t="s">
        <v>35</v>
      </c>
      <c r="AE4" s="206" t="s">
        <v>36</v>
      </c>
      <c r="AF4" s="206" t="s">
        <v>37</v>
      </c>
      <c r="AG4" s="195"/>
      <c r="AH4" s="196"/>
    </row>
    <row r="5" spans="1:60" s="220" customFormat="1" ht="37.5" x14ac:dyDescent="0.3">
      <c r="A5" s="208"/>
      <c r="B5" s="209"/>
      <c r="C5" s="209">
        <v>1</v>
      </c>
      <c r="D5" s="209"/>
      <c r="E5" s="209"/>
      <c r="F5" s="210" t="s">
        <v>90</v>
      </c>
      <c r="G5" s="210"/>
      <c r="H5" s="210"/>
      <c r="I5" s="210"/>
      <c r="J5" s="211"/>
      <c r="K5" s="212"/>
      <c r="L5" s="212"/>
      <c r="M5" s="211"/>
      <c r="N5" s="212"/>
      <c r="O5" s="211" t="s">
        <v>12</v>
      </c>
      <c r="P5" s="211" t="s">
        <v>15</v>
      </c>
      <c r="Q5" s="213" t="s">
        <v>91</v>
      </c>
      <c r="R5" s="214">
        <v>1</v>
      </c>
      <c r="S5" s="215"/>
      <c r="T5" s="216">
        <v>0.1</v>
      </c>
      <c r="U5" s="216">
        <v>0.25</v>
      </c>
      <c r="V5" s="217"/>
      <c r="W5" s="216">
        <v>0.25</v>
      </c>
      <c r="X5" s="217"/>
      <c r="Y5" s="216">
        <v>0.25</v>
      </c>
      <c r="Z5" s="217"/>
      <c r="AA5" s="216">
        <v>0.25</v>
      </c>
      <c r="AB5" s="217"/>
      <c r="AC5" s="217"/>
      <c r="AD5" s="217"/>
      <c r="AE5" s="217"/>
      <c r="AF5" s="217"/>
      <c r="AG5" s="218" t="s">
        <v>42</v>
      </c>
      <c r="AH5" s="219">
        <f>AH6+AH10</f>
        <v>32770000</v>
      </c>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row>
    <row r="6" spans="1:60" s="233" customFormat="1" ht="37.5" x14ac:dyDescent="0.3">
      <c r="A6" s="221"/>
      <c r="B6" s="222"/>
      <c r="C6" s="222">
        <v>1</v>
      </c>
      <c r="D6" s="222">
        <v>1</v>
      </c>
      <c r="E6" s="222"/>
      <c r="F6" s="223"/>
      <c r="G6" s="223" t="s">
        <v>92</v>
      </c>
      <c r="H6" s="223"/>
      <c r="I6" s="223"/>
      <c r="J6" s="224"/>
      <c r="K6" s="225"/>
      <c r="L6" s="225"/>
      <c r="M6" s="224"/>
      <c r="N6" s="225"/>
      <c r="O6" s="224" t="s">
        <v>12</v>
      </c>
      <c r="P6" s="224" t="s">
        <v>15</v>
      </c>
      <c r="Q6" s="226" t="s">
        <v>93</v>
      </c>
      <c r="R6" s="227">
        <v>1</v>
      </c>
      <c r="S6" s="228"/>
      <c r="T6" s="228"/>
      <c r="U6" s="229"/>
      <c r="V6" s="229"/>
      <c r="W6" s="229"/>
      <c r="X6" s="225"/>
      <c r="Y6" s="229"/>
      <c r="Z6" s="230"/>
      <c r="AA6" s="229"/>
      <c r="AB6" s="230"/>
      <c r="AC6" s="230"/>
      <c r="AD6" s="230"/>
      <c r="AE6" s="230"/>
      <c r="AF6" s="230"/>
      <c r="AG6" s="224" t="s">
        <v>42</v>
      </c>
      <c r="AH6" s="231">
        <f>SUM(AH7:AH9)</f>
        <v>32770000</v>
      </c>
      <c r="AI6" s="207"/>
      <c r="AJ6" s="207"/>
      <c r="AK6" s="232"/>
      <c r="AL6" s="207"/>
      <c r="AM6" s="207"/>
      <c r="AN6" s="207"/>
      <c r="AO6" s="207"/>
      <c r="AP6" s="207"/>
      <c r="AQ6" s="207"/>
      <c r="AR6" s="207"/>
      <c r="AS6" s="207"/>
      <c r="AT6" s="207"/>
      <c r="AU6" s="207"/>
      <c r="AV6" s="207"/>
      <c r="AW6" s="207"/>
      <c r="AX6" s="207"/>
      <c r="AY6" s="207"/>
      <c r="AZ6" s="207"/>
      <c r="BA6" s="207"/>
      <c r="BB6" s="207"/>
      <c r="BC6" s="207"/>
      <c r="BD6" s="207"/>
      <c r="BE6" s="207"/>
      <c r="BF6" s="207"/>
      <c r="BG6" s="207"/>
      <c r="BH6" s="207"/>
    </row>
    <row r="7" spans="1:60" s="240" customFormat="1" ht="37.5" x14ac:dyDescent="0.3">
      <c r="A7" s="234" t="str">
        <f>+ CONCATENATE("ID", "-", B7, "-",C7, ".", D7, ".", E7)</f>
        <v>ID-DTI-1.1.1</v>
      </c>
      <c r="B7" s="94" t="s">
        <v>69</v>
      </c>
      <c r="C7" s="94">
        <v>1</v>
      </c>
      <c r="D7" s="94">
        <v>1</v>
      </c>
      <c r="E7" s="94">
        <v>1</v>
      </c>
      <c r="F7" s="90"/>
      <c r="G7" s="91"/>
      <c r="H7" s="90" t="s">
        <v>94</v>
      </c>
      <c r="I7" s="91"/>
      <c r="J7" s="93" t="s">
        <v>95</v>
      </c>
      <c r="K7" s="94" t="s">
        <v>47</v>
      </c>
      <c r="L7" s="94" t="s">
        <v>96</v>
      </c>
      <c r="M7" s="93" t="s">
        <v>49</v>
      </c>
      <c r="N7" s="94" t="s">
        <v>50</v>
      </c>
      <c r="O7" s="93" t="s">
        <v>12</v>
      </c>
      <c r="P7" s="93" t="s">
        <v>15</v>
      </c>
      <c r="Q7" s="235" t="s">
        <v>97</v>
      </c>
      <c r="R7" s="236"/>
      <c r="S7" s="236"/>
      <c r="T7" s="94"/>
      <c r="U7" s="236"/>
      <c r="V7" s="236"/>
      <c r="W7" s="236"/>
      <c r="X7" s="236"/>
      <c r="Y7" s="236"/>
      <c r="Z7" s="237"/>
      <c r="AA7" s="237"/>
      <c r="AB7" s="237"/>
      <c r="AC7" s="238"/>
      <c r="AD7" s="238"/>
      <c r="AE7" s="238"/>
      <c r="AF7" s="238"/>
      <c r="AG7" s="93" t="s">
        <v>42</v>
      </c>
      <c r="AH7" s="239">
        <v>6270000</v>
      </c>
    </row>
    <row r="8" spans="1:60" s="240" customFormat="1" ht="37.5" x14ac:dyDescent="0.3">
      <c r="A8" s="234" t="str">
        <f t="shared" ref="A8:A11" si="0">+ CONCATENATE("ID", "-", B8, "-",C8, ".", D8, ".", E8)</f>
        <v>ID-DTI-1.1.2</v>
      </c>
      <c r="B8" s="94" t="s">
        <v>69</v>
      </c>
      <c r="C8" s="94">
        <v>1</v>
      </c>
      <c r="D8" s="94">
        <v>1</v>
      </c>
      <c r="E8" s="94">
        <v>2</v>
      </c>
      <c r="F8" s="90"/>
      <c r="G8" s="91"/>
      <c r="H8" s="90" t="s">
        <v>98</v>
      </c>
      <c r="I8" s="91"/>
      <c r="J8" s="93" t="s">
        <v>99</v>
      </c>
      <c r="K8" s="94" t="s">
        <v>69</v>
      </c>
      <c r="L8" s="94" t="s">
        <v>100</v>
      </c>
      <c r="M8" s="93" t="s">
        <v>49</v>
      </c>
      <c r="N8" s="94" t="s">
        <v>50</v>
      </c>
      <c r="O8" s="93" t="s">
        <v>12</v>
      </c>
      <c r="P8" s="93" t="s">
        <v>15</v>
      </c>
      <c r="Q8" s="235"/>
      <c r="R8" s="236"/>
      <c r="S8" s="236"/>
      <c r="T8" s="94"/>
      <c r="U8" s="236"/>
      <c r="V8" s="236"/>
      <c r="W8" s="236"/>
      <c r="X8" s="236"/>
      <c r="Y8" s="236"/>
      <c r="Z8" s="237"/>
      <c r="AA8" s="237"/>
      <c r="AB8" s="237"/>
      <c r="AC8" s="238"/>
      <c r="AD8" s="241"/>
      <c r="AE8" s="241"/>
      <c r="AF8" s="241"/>
      <c r="AG8" s="93" t="s">
        <v>42</v>
      </c>
      <c r="AH8" s="239">
        <f>13300000+1200000+12000000</f>
        <v>26500000</v>
      </c>
    </row>
    <row r="9" spans="1:60" s="240" customFormat="1" ht="37.5" x14ac:dyDescent="0.3">
      <c r="A9" s="234" t="str">
        <f t="shared" si="0"/>
        <v>ID-DTI-1.1.3</v>
      </c>
      <c r="B9" s="94" t="s">
        <v>69</v>
      </c>
      <c r="C9" s="94">
        <v>1</v>
      </c>
      <c r="D9" s="94">
        <v>1</v>
      </c>
      <c r="E9" s="94">
        <v>3</v>
      </c>
      <c r="F9" s="90"/>
      <c r="G9" s="91"/>
      <c r="H9" s="90" t="s">
        <v>101</v>
      </c>
      <c r="I9" s="91"/>
      <c r="J9" s="93" t="s">
        <v>102</v>
      </c>
      <c r="K9" s="94" t="s">
        <v>69</v>
      </c>
      <c r="L9" s="94" t="s">
        <v>100</v>
      </c>
      <c r="M9" s="93" t="s">
        <v>47</v>
      </c>
      <c r="N9" s="94" t="s">
        <v>50</v>
      </c>
      <c r="O9" s="93" t="s">
        <v>12</v>
      </c>
      <c r="P9" s="93" t="s">
        <v>15</v>
      </c>
      <c r="Q9" s="235"/>
      <c r="R9" s="236"/>
      <c r="S9" s="236"/>
      <c r="T9" s="94"/>
      <c r="U9" s="236"/>
      <c r="V9" s="236"/>
      <c r="W9" s="236"/>
      <c r="X9" s="236"/>
      <c r="Y9" s="236"/>
      <c r="Z9" s="237"/>
      <c r="AA9" s="237"/>
      <c r="AB9" s="237"/>
      <c r="AC9" s="238"/>
      <c r="AD9" s="237"/>
      <c r="AE9" s="237"/>
      <c r="AF9" s="237"/>
      <c r="AG9" s="93" t="s">
        <v>42</v>
      </c>
      <c r="AH9" s="239">
        <v>0</v>
      </c>
    </row>
    <row r="10" spans="1:60" s="233" customFormat="1" ht="37.5" x14ac:dyDescent="0.3">
      <c r="A10" s="221"/>
      <c r="B10" s="222"/>
      <c r="C10" s="222">
        <v>1</v>
      </c>
      <c r="D10" s="222">
        <v>2</v>
      </c>
      <c r="E10" s="222"/>
      <c r="F10" s="223"/>
      <c r="G10" s="223" t="s">
        <v>103</v>
      </c>
      <c r="H10" s="223"/>
      <c r="I10" s="223"/>
      <c r="J10" s="224"/>
      <c r="K10" s="225"/>
      <c r="L10" s="225"/>
      <c r="M10" s="224"/>
      <c r="N10" s="225"/>
      <c r="O10" s="224" t="s">
        <v>12</v>
      </c>
      <c r="P10" s="224" t="s">
        <v>15</v>
      </c>
      <c r="Q10" s="226" t="s">
        <v>93</v>
      </c>
      <c r="R10" s="227">
        <v>1</v>
      </c>
      <c r="S10" s="228"/>
      <c r="T10" s="228"/>
      <c r="U10" s="229"/>
      <c r="V10" s="225"/>
      <c r="W10" s="229"/>
      <c r="X10" s="225"/>
      <c r="Y10" s="229"/>
      <c r="Z10" s="230"/>
      <c r="AA10" s="229"/>
      <c r="AB10" s="230"/>
      <c r="AC10" s="230"/>
      <c r="AD10" s="230"/>
      <c r="AE10" s="230"/>
      <c r="AF10" s="230"/>
      <c r="AG10" s="224" t="s">
        <v>42</v>
      </c>
      <c r="AH10" s="231">
        <f>SUM(AH11:AH11)</f>
        <v>0</v>
      </c>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row>
    <row r="11" spans="1:60" s="240" customFormat="1" ht="37.5" x14ac:dyDescent="0.3">
      <c r="A11" s="234" t="str">
        <f t="shared" si="0"/>
        <v>ID-DTI-1.2.3</v>
      </c>
      <c r="B11" s="94" t="s">
        <v>69</v>
      </c>
      <c r="C11" s="94">
        <v>1</v>
      </c>
      <c r="D11" s="94">
        <v>2</v>
      </c>
      <c r="E11" s="94">
        <v>3</v>
      </c>
      <c r="F11" s="90"/>
      <c r="G11" s="91"/>
      <c r="H11" s="90" t="s">
        <v>104</v>
      </c>
      <c r="I11" s="91"/>
      <c r="J11" s="93" t="s">
        <v>102</v>
      </c>
      <c r="K11" s="94" t="s">
        <v>69</v>
      </c>
      <c r="L11" s="94" t="s">
        <v>100</v>
      </c>
      <c r="M11" s="93" t="s">
        <v>47</v>
      </c>
      <c r="N11" s="94" t="s">
        <v>50</v>
      </c>
      <c r="O11" s="93" t="s">
        <v>12</v>
      </c>
      <c r="P11" s="93" t="s">
        <v>15</v>
      </c>
      <c r="Q11" s="235"/>
      <c r="R11" s="236"/>
      <c r="S11" s="236"/>
      <c r="T11" s="94"/>
      <c r="U11" s="236"/>
      <c r="V11" s="236"/>
      <c r="W11" s="236"/>
      <c r="X11" s="236"/>
      <c r="Y11" s="236"/>
      <c r="Z11" s="237"/>
      <c r="AA11" s="237"/>
      <c r="AB11" s="237"/>
      <c r="AC11" s="237"/>
      <c r="AD11" s="237"/>
      <c r="AE11" s="237"/>
      <c r="AF11" s="237"/>
      <c r="AG11" s="93" t="s">
        <v>42</v>
      </c>
      <c r="AH11" s="239">
        <v>0</v>
      </c>
    </row>
    <row r="12" spans="1:60" s="240" customFormat="1" ht="37.5" x14ac:dyDescent="0.3">
      <c r="A12" s="234"/>
      <c r="B12" s="94"/>
      <c r="C12" s="94"/>
      <c r="D12" s="94"/>
      <c r="E12" s="94"/>
      <c r="F12" s="90"/>
      <c r="G12" s="91"/>
      <c r="H12" s="242" t="s">
        <v>105</v>
      </c>
      <c r="I12" s="243"/>
      <c r="J12" s="93" t="s">
        <v>106</v>
      </c>
      <c r="K12" s="94" t="s">
        <v>69</v>
      </c>
      <c r="L12" s="94" t="s">
        <v>100</v>
      </c>
      <c r="M12" s="93" t="s">
        <v>107</v>
      </c>
      <c r="N12" s="94"/>
      <c r="O12" s="93" t="s">
        <v>12</v>
      </c>
      <c r="P12" s="93" t="s">
        <v>15</v>
      </c>
      <c r="Q12" s="244"/>
      <c r="R12" s="245"/>
      <c r="S12" s="245"/>
      <c r="T12" s="246"/>
      <c r="U12" s="245"/>
      <c r="V12" s="245"/>
      <c r="W12" s="245"/>
      <c r="X12" s="245"/>
      <c r="Y12" s="245"/>
      <c r="Z12" s="247"/>
      <c r="AA12" s="247"/>
      <c r="AB12" s="247"/>
      <c r="AC12" s="247"/>
      <c r="AD12" s="247"/>
      <c r="AE12" s="247"/>
      <c r="AF12" s="247"/>
      <c r="AG12" s="93" t="s">
        <v>42</v>
      </c>
      <c r="AH12" s="239">
        <v>0</v>
      </c>
    </row>
    <row r="13" spans="1:60" s="220" customFormat="1" ht="37.5" x14ac:dyDescent="0.3">
      <c r="A13" s="208"/>
      <c r="B13" s="209"/>
      <c r="C13" s="209">
        <v>2</v>
      </c>
      <c r="D13" s="209"/>
      <c r="E13" s="209"/>
      <c r="F13" s="210" t="s">
        <v>108</v>
      </c>
      <c r="G13" s="210"/>
      <c r="H13" s="210"/>
      <c r="I13" s="210"/>
      <c r="J13" s="211"/>
      <c r="K13" s="212"/>
      <c r="L13" s="212"/>
      <c r="M13" s="211"/>
      <c r="N13" s="212"/>
      <c r="O13" s="211" t="s">
        <v>12</v>
      </c>
      <c r="P13" s="211" t="s">
        <v>15</v>
      </c>
      <c r="Q13" s="213" t="s">
        <v>93</v>
      </c>
      <c r="R13" s="214">
        <v>1</v>
      </c>
      <c r="S13" s="215"/>
      <c r="T13" s="216">
        <v>0.1</v>
      </c>
      <c r="U13" s="216">
        <v>0.25</v>
      </c>
      <c r="V13" s="217"/>
      <c r="W13" s="216">
        <v>0.25</v>
      </c>
      <c r="X13" s="217"/>
      <c r="Y13" s="216">
        <v>0.25</v>
      </c>
      <c r="Z13" s="217"/>
      <c r="AA13" s="216">
        <v>0.25</v>
      </c>
      <c r="AB13" s="217"/>
      <c r="AC13" s="217"/>
      <c r="AD13" s="217"/>
      <c r="AE13" s="217"/>
      <c r="AF13" s="217"/>
      <c r="AG13" s="218" t="s">
        <v>42</v>
      </c>
      <c r="AH13" s="219">
        <f>AH14</f>
        <v>16171931.65</v>
      </c>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row>
    <row r="14" spans="1:60" s="233" customFormat="1" ht="37.5" x14ac:dyDescent="0.3">
      <c r="A14" s="221"/>
      <c r="B14" s="222"/>
      <c r="C14" s="222">
        <v>2</v>
      </c>
      <c r="D14" s="222">
        <v>1</v>
      </c>
      <c r="E14" s="222"/>
      <c r="F14" s="223"/>
      <c r="G14" s="223" t="s">
        <v>109</v>
      </c>
      <c r="H14" s="223"/>
      <c r="I14" s="223"/>
      <c r="J14" s="224"/>
      <c r="K14" s="225"/>
      <c r="L14" s="225"/>
      <c r="M14" s="224"/>
      <c r="N14" s="225"/>
      <c r="O14" s="224" t="s">
        <v>12</v>
      </c>
      <c r="P14" s="224" t="s">
        <v>15</v>
      </c>
      <c r="Q14" s="226" t="s">
        <v>93</v>
      </c>
      <c r="R14" s="227">
        <v>1</v>
      </c>
      <c r="S14" s="228"/>
      <c r="T14" s="228"/>
      <c r="U14" s="225"/>
      <c r="V14" s="225"/>
      <c r="W14" s="225"/>
      <c r="X14" s="225"/>
      <c r="Y14" s="229"/>
      <c r="Z14" s="230"/>
      <c r="AA14" s="229"/>
      <c r="AB14" s="230"/>
      <c r="AC14" s="230"/>
      <c r="AD14" s="230"/>
      <c r="AE14" s="230"/>
      <c r="AF14" s="230"/>
      <c r="AG14" s="224" t="s">
        <v>42</v>
      </c>
      <c r="AH14" s="231">
        <f>SUM(AH15:AH19)</f>
        <v>16171931.65</v>
      </c>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row>
    <row r="15" spans="1:60" s="240" customFormat="1" ht="37.5" x14ac:dyDescent="0.3">
      <c r="A15" s="234" t="str">
        <f t="shared" ref="A15:A19" si="1">+ CONCATENATE("ID", "-", B15, "-",C15, ".", D15, ".", E15)</f>
        <v>ID-DTI-2.1.1</v>
      </c>
      <c r="B15" s="94" t="s">
        <v>69</v>
      </c>
      <c r="C15" s="94">
        <v>2</v>
      </c>
      <c r="D15" s="94">
        <v>1</v>
      </c>
      <c r="E15" s="94">
        <v>1</v>
      </c>
      <c r="F15" s="90"/>
      <c r="G15" s="91"/>
      <c r="H15" s="90" t="s">
        <v>110</v>
      </c>
      <c r="I15" s="90"/>
      <c r="J15" s="93" t="s">
        <v>111</v>
      </c>
      <c r="K15" s="94" t="s">
        <v>69</v>
      </c>
      <c r="L15" s="94" t="s">
        <v>100</v>
      </c>
      <c r="M15" s="93" t="s">
        <v>69</v>
      </c>
      <c r="N15" s="94" t="s">
        <v>50</v>
      </c>
      <c r="O15" s="93" t="s">
        <v>12</v>
      </c>
      <c r="P15" s="93" t="s">
        <v>15</v>
      </c>
      <c r="Q15" s="235"/>
      <c r="R15" s="236"/>
      <c r="S15" s="236"/>
      <c r="T15" s="94"/>
      <c r="U15" s="236"/>
      <c r="V15" s="236"/>
      <c r="W15" s="236"/>
      <c r="X15" s="236"/>
      <c r="Y15" s="236"/>
      <c r="Z15" s="237"/>
      <c r="AA15" s="237"/>
      <c r="AB15" s="237"/>
      <c r="AC15" s="237"/>
      <c r="AD15" s="237"/>
      <c r="AE15" s="238"/>
      <c r="AF15" s="238"/>
      <c r="AG15" s="93" t="s">
        <v>42</v>
      </c>
      <c r="AH15" s="239">
        <v>0</v>
      </c>
    </row>
    <row r="16" spans="1:60" s="240" customFormat="1" ht="37.5" x14ac:dyDescent="0.3">
      <c r="A16" s="234" t="str">
        <f t="shared" si="1"/>
        <v>ID-DTI-2.1.2</v>
      </c>
      <c r="B16" s="94" t="s">
        <v>69</v>
      </c>
      <c r="C16" s="94">
        <v>2</v>
      </c>
      <c r="D16" s="94">
        <v>1</v>
      </c>
      <c r="E16" s="94">
        <v>2</v>
      </c>
      <c r="F16" s="90"/>
      <c r="G16" s="91"/>
      <c r="H16" s="90" t="s">
        <v>112</v>
      </c>
      <c r="I16" s="90"/>
      <c r="J16" s="93" t="s">
        <v>111</v>
      </c>
      <c r="K16" s="94" t="s">
        <v>69</v>
      </c>
      <c r="L16" s="94" t="s">
        <v>100</v>
      </c>
      <c r="M16" s="93" t="s">
        <v>69</v>
      </c>
      <c r="N16" s="94" t="s">
        <v>50</v>
      </c>
      <c r="O16" s="93" t="s">
        <v>12</v>
      </c>
      <c r="P16" s="93" t="s">
        <v>15</v>
      </c>
      <c r="Q16" s="235"/>
      <c r="R16" s="236"/>
      <c r="S16" s="236"/>
      <c r="T16" s="94"/>
      <c r="U16" s="236"/>
      <c r="V16" s="236"/>
      <c r="W16" s="236"/>
      <c r="X16" s="236"/>
      <c r="Y16" s="236"/>
      <c r="Z16" s="237"/>
      <c r="AA16" s="237"/>
      <c r="AB16" s="237"/>
      <c r="AC16" s="237"/>
      <c r="AD16" s="237"/>
      <c r="AE16" s="241"/>
      <c r="AF16" s="241"/>
      <c r="AG16" s="93" t="s">
        <v>42</v>
      </c>
      <c r="AH16" s="239">
        <v>0</v>
      </c>
    </row>
    <row r="17" spans="1:60" s="240" customFormat="1" ht="37.5" x14ac:dyDescent="0.3">
      <c r="A17" s="234" t="str">
        <f t="shared" si="1"/>
        <v>ID-DTI-2.1.4</v>
      </c>
      <c r="B17" s="94" t="s">
        <v>69</v>
      </c>
      <c r="C17" s="94">
        <v>2</v>
      </c>
      <c r="D17" s="94">
        <v>1</v>
      </c>
      <c r="E17" s="94">
        <v>4</v>
      </c>
      <c r="F17" s="90"/>
      <c r="G17" s="91"/>
      <c r="H17" s="248" t="s">
        <v>113</v>
      </c>
      <c r="I17" s="249"/>
      <c r="J17" s="93" t="s">
        <v>114</v>
      </c>
      <c r="K17" s="94" t="s">
        <v>69</v>
      </c>
      <c r="L17" s="94" t="s">
        <v>100</v>
      </c>
      <c r="M17" s="93" t="s">
        <v>69</v>
      </c>
      <c r="N17" s="94" t="s">
        <v>50</v>
      </c>
      <c r="O17" s="93" t="s">
        <v>12</v>
      </c>
      <c r="P17" s="93" t="s">
        <v>15</v>
      </c>
      <c r="Q17" s="235"/>
      <c r="R17" s="236"/>
      <c r="S17" s="236"/>
      <c r="T17" s="94"/>
      <c r="U17" s="236"/>
      <c r="V17" s="236"/>
      <c r="W17" s="236"/>
      <c r="X17" s="236"/>
      <c r="Y17" s="236"/>
      <c r="Z17" s="237"/>
      <c r="AA17" s="237"/>
      <c r="AB17" s="237"/>
      <c r="AC17" s="237"/>
      <c r="AD17" s="237"/>
      <c r="AE17" s="241"/>
      <c r="AF17" s="241"/>
      <c r="AG17" s="93" t="s">
        <v>42</v>
      </c>
      <c r="AH17" s="239">
        <v>16171931.65</v>
      </c>
    </row>
    <row r="18" spans="1:60" s="240" customFormat="1" ht="37.5" x14ac:dyDescent="0.3">
      <c r="A18" s="234" t="str">
        <f t="shared" si="1"/>
        <v>ID-DTI-2.1.8</v>
      </c>
      <c r="B18" s="94" t="s">
        <v>69</v>
      </c>
      <c r="C18" s="94">
        <v>2</v>
      </c>
      <c r="D18" s="94">
        <v>1</v>
      </c>
      <c r="E18" s="94">
        <v>8</v>
      </c>
      <c r="F18" s="90"/>
      <c r="G18" s="91"/>
      <c r="H18" s="90" t="s">
        <v>115</v>
      </c>
      <c r="I18" s="90"/>
      <c r="J18" s="93" t="s">
        <v>116</v>
      </c>
      <c r="K18" s="94" t="s">
        <v>69</v>
      </c>
      <c r="L18" s="94" t="s">
        <v>100</v>
      </c>
      <c r="M18" s="93" t="s">
        <v>69</v>
      </c>
      <c r="N18" s="94" t="s">
        <v>50</v>
      </c>
      <c r="O18" s="93" t="s">
        <v>12</v>
      </c>
      <c r="P18" s="93" t="s">
        <v>15</v>
      </c>
      <c r="Q18" s="235"/>
      <c r="R18" s="236"/>
      <c r="S18" s="236"/>
      <c r="T18" s="94"/>
      <c r="U18" s="236"/>
      <c r="V18" s="236"/>
      <c r="W18" s="236"/>
      <c r="X18" s="236"/>
      <c r="Y18" s="236"/>
      <c r="Z18" s="237"/>
      <c r="AA18" s="237"/>
      <c r="AB18" s="237"/>
      <c r="AC18" s="237"/>
      <c r="AD18" s="237"/>
      <c r="AE18" s="241"/>
      <c r="AF18" s="241"/>
      <c r="AG18" s="93" t="s">
        <v>42</v>
      </c>
      <c r="AH18" s="239">
        <v>0</v>
      </c>
    </row>
    <row r="19" spans="1:60" s="240" customFormat="1" ht="37.5" x14ac:dyDescent="0.3">
      <c r="A19" s="234" t="str">
        <f t="shared" si="1"/>
        <v>ID-DTI-2.1.9</v>
      </c>
      <c r="B19" s="94" t="s">
        <v>69</v>
      </c>
      <c r="C19" s="94">
        <v>2</v>
      </c>
      <c r="D19" s="94">
        <v>1</v>
      </c>
      <c r="E19" s="94">
        <v>9</v>
      </c>
      <c r="F19" s="90"/>
      <c r="G19" s="91"/>
      <c r="H19" s="90" t="s">
        <v>104</v>
      </c>
      <c r="I19" s="91"/>
      <c r="J19" s="93" t="s">
        <v>117</v>
      </c>
      <c r="K19" s="94" t="s">
        <v>69</v>
      </c>
      <c r="L19" s="94" t="s">
        <v>100</v>
      </c>
      <c r="M19" s="93" t="s">
        <v>69</v>
      </c>
      <c r="N19" s="94" t="s">
        <v>50</v>
      </c>
      <c r="O19" s="93" t="s">
        <v>12</v>
      </c>
      <c r="P19" s="93" t="s">
        <v>15</v>
      </c>
      <c r="Q19" s="235"/>
      <c r="R19" s="236"/>
      <c r="S19" s="236"/>
      <c r="T19" s="94"/>
      <c r="U19" s="236"/>
      <c r="V19" s="236"/>
      <c r="W19" s="236"/>
      <c r="X19" s="236"/>
      <c r="Y19" s="236"/>
      <c r="Z19" s="237"/>
      <c r="AA19" s="237"/>
      <c r="AB19" s="237"/>
      <c r="AC19" s="237"/>
      <c r="AD19" s="237"/>
      <c r="AE19" s="237"/>
      <c r="AF19" s="237"/>
      <c r="AG19" s="93" t="s">
        <v>42</v>
      </c>
      <c r="AH19" s="239">
        <v>0</v>
      </c>
    </row>
    <row r="20" spans="1:60" s="220" customFormat="1" ht="37.5" x14ac:dyDescent="0.3">
      <c r="A20" s="208"/>
      <c r="B20" s="209"/>
      <c r="C20" s="209">
        <v>3</v>
      </c>
      <c r="D20" s="209"/>
      <c r="E20" s="209"/>
      <c r="F20" s="210" t="s">
        <v>118</v>
      </c>
      <c r="G20" s="210"/>
      <c r="H20" s="210"/>
      <c r="I20" s="210"/>
      <c r="J20" s="211"/>
      <c r="K20" s="212"/>
      <c r="L20" s="212"/>
      <c r="M20" s="211"/>
      <c r="N20" s="212"/>
      <c r="O20" s="211" t="s">
        <v>12</v>
      </c>
      <c r="P20" s="211" t="s">
        <v>15</v>
      </c>
      <c r="Q20" s="213" t="s">
        <v>119</v>
      </c>
      <c r="R20" s="214">
        <v>1</v>
      </c>
      <c r="S20" s="215"/>
      <c r="T20" s="216">
        <v>0.15</v>
      </c>
      <c r="U20" s="216">
        <v>0.25</v>
      </c>
      <c r="V20" s="217"/>
      <c r="W20" s="216">
        <v>0.25</v>
      </c>
      <c r="X20" s="217"/>
      <c r="Y20" s="216">
        <v>0.25</v>
      </c>
      <c r="Z20" s="217"/>
      <c r="AA20" s="216">
        <v>0.25</v>
      </c>
      <c r="AB20" s="217"/>
      <c r="AC20" s="217"/>
      <c r="AD20" s="217"/>
      <c r="AE20" s="217"/>
      <c r="AF20" s="217"/>
      <c r="AG20" s="218" t="s">
        <v>42</v>
      </c>
      <c r="AH20" s="219">
        <f>AH21+AH26+AH31+AH36</f>
        <v>0</v>
      </c>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row>
    <row r="21" spans="1:60" s="233" customFormat="1" ht="37.5" x14ac:dyDescent="0.3">
      <c r="A21" s="221"/>
      <c r="B21" s="222"/>
      <c r="C21" s="222">
        <v>3</v>
      </c>
      <c r="D21" s="222">
        <v>1</v>
      </c>
      <c r="E21" s="222"/>
      <c r="F21" s="223"/>
      <c r="G21" s="223" t="s">
        <v>120</v>
      </c>
      <c r="H21" s="223"/>
      <c r="I21" s="223"/>
      <c r="J21" s="224"/>
      <c r="K21" s="225"/>
      <c r="L21" s="225"/>
      <c r="M21" s="224"/>
      <c r="N21" s="225"/>
      <c r="O21" s="224" t="s">
        <v>12</v>
      </c>
      <c r="P21" s="224" t="s">
        <v>15</v>
      </c>
      <c r="Q21" s="226" t="s">
        <v>93</v>
      </c>
      <c r="R21" s="227">
        <v>1</v>
      </c>
      <c r="S21" s="228"/>
      <c r="T21" s="228"/>
      <c r="U21" s="225"/>
      <c r="V21" s="225"/>
      <c r="W21" s="225"/>
      <c r="X21" s="225"/>
      <c r="Y21" s="229"/>
      <c r="Z21" s="230"/>
      <c r="AA21" s="229"/>
      <c r="AB21" s="230"/>
      <c r="AC21" s="230"/>
      <c r="AD21" s="230"/>
      <c r="AE21" s="230"/>
      <c r="AF21" s="230"/>
      <c r="AG21" s="224" t="s">
        <v>42</v>
      </c>
      <c r="AH21" s="231">
        <f>SUM(AH22:AH25)</f>
        <v>0</v>
      </c>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row>
    <row r="22" spans="1:60" s="240" customFormat="1" ht="37.5" x14ac:dyDescent="0.3">
      <c r="A22" s="234" t="str">
        <f t="shared" ref="A22:A25" si="2">+ CONCATENATE("ID", "-", B22, "-",C22, ".", D22, ".", E22)</f>
        <v>ID-DTI-3.1.1</v>
      </c>
      <c r="B22" s="94" t="s">
        <v>69</v>
      </c>
      <c r="C22" s="94">
        <v>3</v>
      </c>
      <c r="D22" s="94">
        <v>1</v>
      </c>
      <c r="E22" s="94">
        <v>1</v>
      </c>
      <c r="F22" s="90"/>
      <c r="G22" s="91"/>
      <c r="H22" s="90" t="s">
        <v>121</v>
      </c>
      <c r="I22" s="90"/>
      <c r="J22" s="93" t="s">
        <v>122</v>
      </c>
      <c r="K22" s="94" t="s">
        <v>69</v>
      </c>
      <c r="L22" s="94" t="s">
        <v>123</v>
      </c>
      <c r="M22" s="93" t="s">
        <v>69</v>
      </c>
      <c r="N22" s="94" t="s">
        <v>50</v>
      </c>
      <c r="O22" s="93" t="s">
        <v>12</v>
      </c>
      <c r="P22" s="93" t="s">
        <v>15</v>
      </c>
      <c r="Q22" s="235"/>
      <c r="R22" s="236"/>
      <c r="S22" s="236"/>
      <c r="T22" s="94"/>
      <c r="U22" s="236"/>
      <c r="V22" s="236"/>
      <c r="W22" s="236"/>
      <c r="X22" s="236"/>
      <c r="Y22" s="236"/>
      <c r="Z22" s="237"/>
      <c r="AA22" s="237"/>
      <c r="AB22" s="237"/>
      <c r="AC22" s="237"/>
      <c r="AD22" s="237"/>
      <c r="AE22" s="238"/>
      <c r="AF22" s="238"/>
      <c r="AG22" s="93" t="s">
        <v>42</v>
      </c>
      <c r="AH22" s="239">
        <v>0</v>
      </c>
    </row>
    <row r="23" spans="1:60" s="240" customFormat="1" ht="37.5" x14ac:dyDescent="0.3">
      <c r="A23" s="234" t="str">
        <f t="shared" si="2"/>
        <v>ID-DTI-3.1.2</v>
      </c>
      <c r="B23" s="94" t="s">
        <v>69</v>
      </c>
      <c r="C23" s="94">
        <v>3</v>
      </c>
      <c r="D23" s="94">
        <v>1</v>
      </c>
      <c r="E23" s="94">
        <v>2</v>
      </c>
      <c r="F23" s="90"/>
      <c r="G23" s="91"/>
      <c r="H23" s="90" t="s">
        <v>124</v>
      </c>
      <c r="I23" s="91"/>
      <c r="J23" s="93" t="s">
        <v>125</v>
      </c>
      <c r="K23" s="94" t="s">
        <v>49</v>
      </c>
      <c r="L23" s="94" t="s">
        <v>100</v>
      </c>
      <c r="M23" s="93" t="s">
        <v>49</v>
      </c>
      <c r="N23" s="94" t="s">
        <v>50</v>
      </c>
      <c r="O23" s="93" t="s">
        <v>12</v>
      </c>
      <c r="P23" s="93" t="s">
        <v>15</v>
      </c>
      <c r="Q23" s="235"/>
      <c r="R23" s="236"/>
      <c r="S23" s="236"/>
      <c r="T23" s="94"/>
      <c r="U23" s="236"/>
      <c r="V23" s="236"/>
      <c r="W23" s="236"/>
      <c r="X23" s="236"/>
      <c r="Y23" s="236"/>
      <c r="Z23" s="237"/>
      <c r="AA23" s="237"/>
      <c r="AB23" s="237"/>
      <c r="AC23" s="237"/>
      <c r="AD23" s="237"/>
      <c r="AE23" s="237"/>
      <c r="AF23" s="237"/>
      <c r="AG23" s="93" t="s">
        <v>42</v>
      </c>
      <c r="AH23" s="239">
        <v>0</v>
      </c>
    </row>
    <row r="24" spans="1:60" s="240" customFormat="1" ht="37.5" x14ac:dyDescent="0.3">
      <c r="A24" s="234" t="str">
        <f t="shared" si="2"/>
        <v>ID-DTI-3.1.3</v>
      </c>
      <c r="B24" s="94" t="s">
        <v>69</v>
      </c>
      <c r="C24" s="94">
        <v>3</v>
      </c>
      <c r="D24" s="94">
        <v>1</v>
      </c>
      <c r="E24" s="94">
        <v>3</v>
      </c>
      <c r="F24" s="90"/>
      <c r="G24" s="91"/>
      <c r="H24" s="90" t="s">
        <v>126</v>
      </c>
      <c r="I24" s="91"/>
      <c r="J24" s="93" t="s">
        <v>127</v>
      </c>
      <c r="K24" s="94" t="s">
        <v>69</v>
      </c>
      <c r="L24" s="94" t="s">
        <v>100</v>
      </c>
      <c r="M24" s="93" t="s">
        <v>62</v>
      </c>
      <c r="N24" s="94" t="s">
        <v>50</v>
      </c>
      <c r="O24" s="93" t="s">
        <v>12</v>
      </c>
      <c r="P24" s="93" t="s">
        <v>15</v>
      </c>
      <c r="Q24" s="235"/>
      <c r="R24" s="236"/>
      <c r="S24" s="236"/>
      <c r="T24" s="94"/>
      <c r="U24" s="236"/>
      <c r="V24" s="236"/>
      <c r="W24" s="236"/>
      <c r="X24" s="236"/>
      <c r="Y24" s="236"/>
      <c r="Z24" s="237"/>
      <c r="AA24" s="237"/>
      <c r="AB24" s="237"/>
      <c r="AC24" s="237"/>
      <c r="AD24" s="237"/>
      <c r="AE24" s="237"/>
      <c r="AF24" s="237"/>
      <c r="AG24" s="93" t="s">
        <v>42</v>
      </c>
      <c r="AH24" s="239">
        <v>0</v>
      </c>
    </row>
    <row r="25" spans="1:60" s="240" customFormat="1" ht="37.5" x14ac:dyDescent="0.3">
      <c r="A25" s="234" t="str">
        <f t="shared" si="2"/>
        <v>ID-DTI-3.1.4</v>
      </c>
      <c r="B25" s="94" t="s">
        <v>69</v>
      </c>
      <c r="C25" s="94">
        <v>3</v>
      </c>
      <c r="D25" s="94">
        <v>1</v>
      </c>
      <c r="E25" s="94">
        <v>4</v>
      </c>
      <c r="F25" s="90"/>
      <c r="G25" s="91"/>
      <c r="H25" s="90" t="s">
        <v>104</v>
      </c>
      <c r="I25" s="91"/>
      <c r="J25" s="93" t="s">
        <v>117</v>
      </c>
      <c r="K25" s="94" t="s">
        <v>69</v>
      </c>
      <c r="L25" s="94" t="s">
        <v>100</v>
      </c>
      <c r="M25" s="93" t="s">
        <v>69</v>
      </c>
      <c r="N25" s="94" t="s">
        <v>50</v>
      </c>
      <c r="O25" s="93" t="s">
        <v>12</v>
      </c>
      <c r="P25" s="93" t="s">
        <v>15</v>
      </c>
      <c r="Q25" s="235"/>
      <c r="R25" s="236"/>
      <c r="S25" s="236"/>
      <c r="T25" s="94"/>
      <c r="U25" s="236"/>
      <c r="V25" s="236"/>
      <c r="W25" s="236"/>
      <c r="X25" s="236"/>
      <c r="Y25" s="236"/>
      <c r="Z25" s="237"/>
      <c r="AA25" s="237"/>
      <c r="AB25" s="237"/>
      <c r="AC25" s="237"/>
      <c r="AD25" s="237"/>
      <c r="AE25" s="237"/>
      <c r="AF25" s="237"/>
      <c r="AG25" s="93" t="s">
        <v>42</v>
      </c>
      <c r="AH25" s="239">
        <v>0</v>
      </c>
    </row>
    <row r="26" spans="1:60" s="233" customFormat="1" ht="37.5" x14ac:dyDescent="0.3">
      <c r="A26" s="221"/>
      <c r="B26" s="222"/>
      <c r="C26" s="222">
        <v>3</v>
      </c>
      <c r="D26" s="222">
        <v>2</v>
      </c>
      <c r="E26" s="222"/>
      <c r="F26" s="223"/>
      <c r="G26" s="223" t="s">
        <v>128</v>
      </c>
      <c r="H26" s="223"/>
      <c r="I26" s="223"/>
      <c r="J26" s="224"/>
      <c r="K26" s="225"/>
      <c r="L26" s="225"/>
      <c r="M26" s="224"/>
      <c r="N26" s="225"/>
      <c r="O26" s="224" t="s">
        <v>12</v>
      </c>
      <c r="P26" s="224" t="s">
        <v>15</v>
      </c>
      <c r="Q26" s="226" t="s">
        <v>93</v>
      </c>
      <c r="R26" s="227">
        <v>1</v>
      </c>
      <c r="S26" s="228"/>
      <c r="T26" s="228"/>
      <c r="U26" s="225"/>
      <c r="V26" s="225"/>
      <c r="W26" s="225"/>
      <c r="X26" s="225"/>
      <c r="Y26" s="229"/>
      <c r="Z26" s="230"/>
      <c r="AA26" s="229"/>
      <c r="AB26" s="230"/>
      <c r="AC26" s="230"/>
      <c r="AD26" s="230"/>
      <c r="AE26" s="230"/>
      <c r="AF26" s="230"/>
      <c r="AG26" s="224" t="s">
        <v>42</v>
      </c>
      <c r="AH26" s="231">
        <f>SUM(AH27:AH30)</f>
        <v>0</v>
      </c>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row>
    <row r="27" spans="1:60" s="240" customFormat="1" ht="37.5" x14ac:dyDescent="0.3">
      <c r="A27" s="234" t="str">
        <f t="shared" ref="A27:A30" si="3">+ CONCATENATE("ID", "-", B27, "-",C27, ".", D27, ".", E27)</f>
        <v>ID-DTI-3.2.1</v>
      </c>
      <c r="B27" s="94" t="s">
        <v>69</v>
      </c>
      <c r="C27" s="94">
        <v>3</v>
      </c>
      <c r="D27" s="94">
        <v>2</v>
      </c>
      <c r="E27" s="94">
        <v>1</v>
      </c>
      <c r="F27" s="90"/>
      <c r="G27" s="91"/>
      <c r="H27" s="90" t="s">
        <v>121</v>
      </c>
      <c r="I27" s="90"/>
      <c r="J27" s="93" t="s">
        <v>122</v>
      </c>
      <c r="K27" s="94" t="s">
        <v>69</v>
      </c>
      <c r="L27" s="94" t="s">
        <v>100</v>
      </c>
      <c r="M27" s="93" t="s">
        <v>69</v>
      </c>
      <c r="N27" s="94" t="s">
        <v>50</v>
      </c>
      <c r="O27" s="93" t="s">
        <v>12</v>
      </c>
      <c r="P27" s="93" t="s">
        <v>15</v>
      </c>
      <c r="Q27" s="235"/>
      <c r="R27" s="236"/>
      <c r="S27" s="236"/>
      <c r="T27" s="94"/>
      <c r="U27" s="236"/>
      <c r="V27" s="236"/>
      <c r="W27" s="236"/>
      <c r="X27" s="236"/>
      <c r="Y27" s="236"/>
      <c r="Z27" s="237"/>
      <c r="AA27" s="237"/>
      <c r="AB27" s="237"/>
      <c r="AC27" s="237"/>
      <c r="AD27" s="237"/>
      <c r="AE27" s="238"/>
      <c r="AF27" s="238"/>
      <c r="AG27" s="93" t="s">
        <v>42</v>
      </c>
      <c r="AH27" s="239">
        <v>0</v>
      </c>
    </row>
    <row r="28" spans="1:60" s="240" customFormat="1" ht="37.5" x14ac:dyDescent="0.3">
      <c r="A28" s="234" t="str">
        <f t="shared" si="3"/>
        <v>ID-DTI-3.2.2</v>
      </c>
      <c r="B28" s="94" t="s">
        <v>69</v>
      </c>
      <c r="C28" s="94">
        <v>3</v>
      </c>
      <c r="D28" s="94">
        <v>2</v>
      </c>
      <c r="E28" s="94">
        <v>2</v>
      </c>
      <c r="F28" s="90"/>
      <c r="G28" s="91"/>
      <c r="H28" s="90" t="s">
        <v>129</v>
      </c>
      <c r="I28" s="91"/>
      <c r="J28" s="93" t="s">
        <v>130</v>
      </c>
      <c r="K28" s="94" t="s">
        <v>49</v>
      </c>
      <c r="L28" s="94" t="s">
        <v>131</v>
      </c>
      <c r="M28" s="93" t="s">
        <v>49</v>
      </c>
      <c r="N28" s="94" t="s">
        <v>50</v>
      </c>
      <c r="O28" s="93" t="s">
        <v>12</v>
      </c>
      <c r="P28" s="93" t="s">
        <v>15</v>
      </c>
      <c r="Q28" s="235"/>
      <c r="R28" s="236"/>
      <c r="S28" s="236"/>
      <c r="T28" s="94"/>
      <c r="U28" s="236"/>
      <c r="V28" s="236"/>
      <c r="W28" s="236"/>
      <c r="X28" s="236"/>
      <c r="Y28" s="236"/>
      <c r="Z28" s="237"/>
      <c r="AA28" s="237"/>
      <c r="AB28" s="237"/>
      <c r="AC28" s="237"/>
      <c r="AD28" s="237"/>
      <c r="AE28" s="237"/>
      <c r="AF28" s="237"/>
      <c r="AG28" s="93" t="s">
        <v>42</v>
      </c>
      <c r="AH28" s="239">
        <v>0</v>
      </c>
    </row>
    <row r="29" spans="1:60" s="240" customFormat="1" ht="37.5" x14ac:dyDescent="0.3">
      <c r="A29" s="234" t="str">
        <f t="shared" si="3"/>
        <v>ID-DTI-3.2.3</v>
      </c>
      <c r="B29" s="94" t="s">
        <v>69</v>
      </c>
      <c r="C29" s="94">
        <v>3</v>
      </c>
      <c r="D29" s="94">
        <v>2</v>
      </c>
      <c r="E29" s="94">
        <v>3</v>
      </c>
      <c r="F29" s="90"/>
      <c r="G29" s="91"/>
      <c r="H29" s="90" t="s">
        <v>132</v>
      </c>
      <c r="I29" s="91"/>
      <c r="J29" s="93" t="s">
        <v>127</v>
      </c>
      <c r="K29" s="94" t="s">
        <v>69</v>
      </c>
      <c r="L29" s="94" t="s">
        <v>100</v>
      </c>
      <c r="M29" s="93" t="s">
        <v>62</v>
      </c>
      <c r="N29" s="94" t="s">
        <v>50</v>
      </c>
      <c r="O29" s="93" t="s">
        <v>12</v>
      </c>
      <c r="P29" s="93" t="s">
        <v>15</v>
      </c>
      <c r="Q29" s="235"/>
      <c r="R29" s="236"/>
      <c r="S29" s="236"/>
      <c r="T29" s="94"/>
      <c r="U29" s="236"/>
      <c r="V29" s="236"/>
      <c r="W29" s="236"/>
      <c r="X29" s="236"/>
      <c r="Y29" s="236"/>
      <c r="Z29" s="237"/>
      <c r="AA29" s="237"/>
      <c r="AB29" s="237"/>
      <c r="AC29" s="237"/>
      <c r="AD29" s="237"/>
      <c r="AE29" s="237"/>
      <c r="AF29" s="237"/>
      <c r="AG29" s="93" t="s">
        <v>42</v>
      </c>
      <c r="AH29" s="239">
        <v>0</v>
      </c>
    </row>
    <row r="30" spans="1:60" s="240" customFormat="1" ht="37.5" x14ac:dyDescent="0.3">
      <c r="A30" s="234" t="str">
        <f t="shared" si="3"/>
        <v>ID-DTI-3.2.4</v>
      </c>
      <c r="B30" s="94" t="s">
        <v>69</v>
      </c>
      <c r="C30" s="94">
        <v>3</v>
      </c>
      <c r="D30" s="94">
        <v>2</v>
      </c>
      <c r="E30" s="94">
        <v>4</v>
      </c>
      <c r="F30" s="90"/>
      <c r="G30" s="91"/>
      <c r="H30" s="90" t="s">
        <v>104</v>
      </c>
      <c r="I30" s="91"/>
      <c r="J30" s="93" t="s">
        <v>117</v>
      </c>
      <c r="K30" s="94" t="s">
        <v>69</v>
      </c>
      <c r="L30" s="94" t="s">
        <v>100</v>
      </c>
      <c r="M30" s="93" t="s">
        <v>69</v>
      </c>
      <c r="N30" s="94" t="s">
        <v>50</v>
      </c>
      <c r="O30" s="93" t="s">
        <v>12</v>
      </c>
      <c r="P30" s="93" t="s">
        <v>15</v>
      </c>
      <c r="Q30" s="235"/>
      <c r="R30" s="236"/>
      <c r="S30" s="236"/>
      <c r="T30" s="94"/>
      <c r="U30" s="236"/>
      <c r="V30" s="236"/>
      <c r="W30" s="236"/>
      <c r="X30" s="236"/>
      <c r="Y30" s="236"/>
      <c r="Z30" s="237"/>
      <c r="AA30" s="237"/>
      <c r="AB30" s="237"/>
      <c r="AC30" s="237"/>
      <c r="AD30" s="237"/>
      <c r="AE30" s="237"/>
      <c r="AF30" s="237"/>
      <c r="AG30" s="93" t="s">
        <v>42</v>
      </c>
      <c r="AH30" s="239">
        <v>0</v>
      </c>
    </row>
    <row r="31" spans="1:60" s="233" customFormat="1" ht="37.5" x14ac:dyDescent="0.3">
      <c r="A31" s="221"/>
      <c r="B31" s="222"/>
      <c r="C31" s="222">
        <v>3</v>
      </c>
      <c r="D31" s="222">
        <v>3</v>
      </c>
      <c r="E31" s="222"/>
      <c r="F31" s="223"/>
      <c r="G31" s="223" t="s">
        <v>133</v>
      </c>
      <c r="H31" s="223"/>
      <c r="I31" s="223"/>
      <c r="J31" s="224"/>
      <c r="K31" s="225"/>
      <c r="L31" s="225"/>
      <c r="M31" s="224"/>
      <c r="N31" s="225"/>
      <c r="O31" s="224" t="s">
        <v>12</v>
      </c>
      <c r="P31" s="224" t="s">
        <v>15</v>
      </c>
      <c r="Q31" s="226" t="s">
        <v>93</v>
      </c>
      <c r="R31" s="227">
        <v>1</v>
      </c>
      <c r="S31" s="228"/>
      <c r="T31" s="228"/>
      <c r="U31" s="225"/>
      <c r="V31" s="225"/>
      <c r="W31" s="225"/>
      <c r="X31" s="225"/>
      <c r="Y31" s="229"/>
      <c r="Z31" s="230"/>
      <c r="AA31" s="229"/>
      <c r="AB31" s="230"/>
      <c r="AC31" s="230"/>
      <c r="AD31" s="230"/>
      <c r="AE31" s="230"/>
      <c r="AF31" s="230"/>
      <c r="AG31" s="224" t="s">
        <v>42</v>
      </c>
      <c r="AH31" s="231">
        <f>SUM(AH32:AH35)</f>
        <v>0</v>
      </c>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row>
    <row r="32" spans="1:60" s="240" customFormat="1" ht="37.5" x14ac:dyDescent="0.3">
      <c r="A32" s="234" t="str">
        <f t="shared" ref="A32:A35" si="4">+ CONCATENATE("ID", "-", B32, "-",C32, ".", D32, ".", E32)</f>
        <v>ID-DTI-3.3.1</v>
      </c>
      <c r="B32" s="94" t="s">
        <v>69</v>
      </c>
      <c r="C32" s="94">
        <v>3</v>
      </c>
      <c r="D32" s="94">
        <v>3</v>
      </c>
      <c r="E32" s="94">
        <v>1</v>
      </c>
      <c r="F32" s="90"/>
      <c r="G32" s="91"/>
      <c r="H32" s="90" t="s">
        <v>121</v>
      </c>
      <c r="I32" s="90"/>
      <c r="J32" s="93" t="s">
        <v>122</v>
      </c>
      <c r="K32" s="94" t="s">
        <v>69</v>
      </c>
      <c r="L32" s="94" t="s">
        <v>100</v>
      </c>
      <c r="M32" s="93" t="s">
        <v>69</v>
      </c>
      <c r="N32" s="94" t="s">
        <v>50</v>
      </c>
      <c r="O32" s="93" t="s">
        <v>12</v>
      </c>
      <c r="P32" s="93" t="s">
        <v>15</v>
      </c>
      <c r="Q32" s="235"/>
      <c r="R32" s="236"/>
      <c r="S32" s="236"/>
      <c r="T32" s="94"/>
      <c r="U32" s="236"/>
      <c r="V32" s="236"/>
      <c r="W32" s="236"/>
      <c r="X32" s="236"/>
      <c r="Y32" s="236"/>
      <c r="Z32" s="237"/>
      <c r="AA32" s="237"/>
      <c r="AB32" s="237"/>
      <c r="AC32" s="237"/>
      <c r="AD32" s="237"/>
      <c r="AE32" s="238"/>
      <c r="AF32" s="238"/>
      <c r="AG32" s="93" t="s">
        <v>42</v>
      </c>
      <c r="AH32" s="239">
        <v>0</v>
      </c>
    </row>
    <row r="33" spans="1:60" s="240" customFormat="1" ht="37.5" x14ac:dyDescent="0.3">
      <c r="A33" s="234" t="str">
        <f t="shared" si="4"/>
        <v>ID-DTI-3.3.2</v>
      </c>
      <c r="B33" s="94" t="s">
        <v>69</v>
      </c>
      <c r="C33" s="94">
        <v>3</v>
      </c>
      <c r="D33" s="94">
        <v>3</v>
      </c>
      <c r="E33" s="94">
        <v>2</v>
      </c>
      <c r="F33" s="90"/>
      <c r="G33" s="91"/>
      <c r="H33" s="90" t="s">
        <v>134</v>
      </c>
      <c r="I33" s="91"/>
      <c r="J33" s="93" t="s">
        <v>135</v>
      </c>
      <c r="K33" s="94" t="s">
        <v>38</v>
      </c>
      <c r="L33" s="94" t="s">
        <v>136</v>
      </c>
      <c r="M33" s="93" t="s">
        <v>38</v>
      </c>
      <c r="N33" s="94" t="s">
        <v>50</v>
      </c>
      <c r="O33" s="93" t="s">
        <v>12</v>
      </c>
      <c r="P33" s="93" t="s">
        <v>15</v>
      </c>
      <c r="Q33" s="235"/>
      <c r="R33" s="236"/>
      <c r="S33" s="236"/>
      <c r="T33" s="94"/>
      <c r="U33" s="236"/>
      <c r="V33" s="236"/>
      <c r="W33" s="236"/>
      <c r="X33" s="236"/>
      <c r="Y33" s="236"/>
      <c r="Z33" s="237"/>
      <c r="AA33" s="237"/>
      <c r="AB33" s="237"/>
      <c r="AC33" s="237"/>
      <c r="AD33" s="237"/>
      <c r="AE33" s="237"/>
      <c r="AF33" s="237"/>
      <c r="AG33" s="93" t="s">
        <v>42</v>
      </c>
      <c r="AH33" s="239">
        <v>0</v>
      </c>
    </row>
    <row r="34" spans="1:60" s="240" customFormat="1" ht="37.5" x14ac:dyDescent="0.3">
      <c r="A34" s="234" t="str">
        <f t="shared" si="4"/>
        <v>ID-DTI-3.3.3</v>
      </c>
      <c r="B34" s="94" t="s">
        <v>69</v>
      </c>
      <c r="C34" s="94">
        <v>3</v>
      </c>
      <c r="D34" s="94">
        <v>3</v>
      </c>
      <c r="E34" s="94">
        <v>3</v>
      </c>
      <c r="F34" s="90"/>
      <c r="G34" s="91"/>
      <c r="H34" s="90" t="s">
        <v>132</v>
      </c>
      <c r="I34" s="91"/>
      <c r="J34" s="93" t="s">
        <v>127</v>
      </c>
      <c r="K34" s="94" t="s">
        <v>69</v>
      </c>
      <c r="L34" s="94" t="s">
        <v>100</v>
      </c>
      <c r="M34" s="93" t="s">
        <v>62</v>
      </c>
      <c r="N34" s="94" t="s">
        <v>50</v>
      </c>
      <c r="O34" s="93" t="s">
        <v>12</v>
      </c>
      <c r="P34" s="93" t="s">
        <v>15</v>
      </c>
      <c r="Q34" s="235"/>
      <c r="R34" s="236"/>
      <c r="S34" s="236"/>
      <c r="T34" s="94"/>
      <c r="U34" s="236"/>
      <c r="V34" s="236"/>
      <c r="W34" s="236"/>
      <c r="X34" s="236"/>
      <c r="Y34" s="236"/>
      <c r="Z34" s="237"/>
      <c r="AA34" s="237"/>
      <c r="AB34" s="237"/>
      <c r="AC34" s="237"/>
      <c r="AD34" s="237"/>
      <c r="AE34" s="237"/>
      <c r="AF34" s="237"/>
      <c r="AG34" s="93" t="s">
        <v>42</v>
      </c>
      <c r="AH34" s="239">
        <v>0</v>
      </c>
    </row>
    <row r="35" spans="1:60" s="240" customFormat="1" ht="37.5" x14ac:dyDescent="0.3">
      <c r="A35" s="234" t="str">
        <f t="shared" si="4"/>
        <v>ID-DTI-3.3.4</v>
      </c>
      <c r="B35" s="94" t="s">
        <v>69</v>
      </c>
      <c r="C35" s="94">
        <v>3</v>
      </c>
      <c r="D35" s="94">
        <v>3</v>
      </c>
      <c r="E35" s="94">
        <v>4</v>
      </c>
      <c r="F35" s="90"/>
      <c r="G35" s="91"/>
      <c r="H35" s="90" t="s">
        <v>104</v>
      </c>
      <c r="I35" s="91"/>
      <c r="J35" s="93" t="s">
        <v>117</v>
      </c>
      <c r="K35" s="94" t="s">
        <v>69</v>
      </c>
      <c r="L35" s="94" t="s">
        <v>100</v>
      </c>
      <c r="M35" s="93" t="s">
        <v>69</v>
      </c>
      <c r="N35" s="94" t="s">
        <v>50</v>
      </c>
      <c r="O35" s="93" t="s">
        <v>12</v>
      </c>
      <c r="P35" s="93" t="s">
        <v>15</v>
      </c>
      <c r="Q35" s="235"/>
      <c r="R35" s="236"/>
      <c r="S35" s="236"/>
      <c r="T35" s="94"/>
      <c r="U35" s="236"/>
      <c r="V35" s="236"/>
      <c r="W35" s="236"/>
      <c r="X35" s="236"/>
      <c r="Y35" s="236"/>
      <c r="Z35" s="237"/>
      <c r="AA35" s="237"/>
      <c r="AB35" s="237"/>
      <c r="AC35" s="237"/>
      <c r="AD35" s="237"/>
      <c r="AE35" s="237"/>
      <c r="AF35" s="237"/>
      <c r="AG35" s="93" t="s">
        <v>42</v>
      </c>
      <c r="AH35" s="239">
        <v>0</v>
      </c>
    </row>
    <row r="36" spans="1:60" s="233" customFormat="1" ht="37.5" x14ac:dyDescent="0.3">
      <c r="A36" s="221"/>
      <c r="B36" s="222"/>
      <c r="C36" s="222">
        <v>3</v>
      </c>
      <c r="D36" s="222">
        <v>4</v>
      </c>
      <c r="E36" s="222"/>
      <c r="F36" s="223"/>
      <c r="G36" s="223" t="s">
        <v>137</v>
      </c>
      <c r="H36" s="223"/>
      <c r="I36" s="223"/>
      <c r="J36" s="224"/>
      <c r="K36" s="225"/>
      <c r="L36" s="225"/>
      <c r="M36" s="224"/>
      <c r="N36" s="225"/>
      <c r="O36" s="224" t="s">
        <v>12</v>
      </c>
      <c r="P36" s="224" t="s">
        <v>15</v>
      </c>
      <c r="Q36" s="226" t="s">
        <v>93</v>
      </c>
      <c r="R36" s="227">
        <v>1</v>
      </c>
      <c r="S36" s="228"/>
      <c r="T36" s="228"/>
      <c r="U36" s="225"/>
      <c r="V36" s="225"/>
      <c r="W36" s="225"/>
      <c r="X36" s="225"/>
      <c r="Y36" s="229"/>
      <c r="Z36" s="230"/>
      <c r="AA36" s="229"/>
      <c r="AB36" s="230"/>
      <c r="AC36" s="230"/>
      <c r="AD36" s="230"/>
      <c r="AE36" s="230"/>
      <c r="AF36" s="230"/>
      <c r="AG36" s="224" t="s">
        <v>42</v>
      </c>
      <c r="AH36" s="231">
        <f>SUM(AH37:AH40)</f>
        <v>0</v>
      </c>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row>
    <row r="37" spans="1:60" s="240" customFormat="1" ht="37.5" x14ac:dyDescent="0.3">
      <c r="A37" s="234" t="str">
        <f t="shared" ref="A37:A40" si="5">+ CONCATENATE("ID", "-", B37, "-",C37, ".", D37, ".", E37)</f>
        <v>ID-DTI-3.4.1</v>
      </c>
      <c r="B37" s="94" t="s">
        <v>69</v>
      </c>
      <c r="C37" s="94">
        <v>3</v>
      </c>
      <c r="D37" s="94">
        <v>4</v>
      </c>
      <c r="E37" s="94">
        <v>1</v>
      </c>
      <c r="F37" s="90"/>
      <c r="G37" s="91"/>
      <c r="H37" s="90" t="s">
        <v>121</v>
      </c>
      <c r="I37" s="90"/>
      <c r="J37" s="93" t="s">
        <v>122</v>
      </c>
      <c r="K37" s="94" t="s">
        <v>69</v>
      </c>
      <c r="L37" s="94" t="s">
        <v>100</v>
      </c>
      <c r="M37" s="93" t="s">
        <v>69</v>
      </c>
      <c r="N37" s="94" t="s">
        <v>50</v>
      </c>
      <c r="O37" s="93" t="s">
        <v>12</v>
      </c>
      <c r="P37" s="93" t="s">
        <v>15</v>
      </c>
      <c r="Q37" s="235"/>
      <c r="R37" s="236"/>
      <c r="S37" s="236"/>
      <c r="T37" s="94"/>
      <c r="U37" s="236"/>
      <c r="V37" s="236"/>
      <c r="W37" s="236"/>
      <c r="X37" s="236"/>
      <c r="Y37" s="236"/>
      <c r="Z37" s="237"/>
      <c r="AA37" s="237"/>
      <c r="AB37" s="237"/>
      <c r="AC37" s="237"/>
      <c r="AD37" s="237"/>
      <c r="AE37" s="238"/>
      <c r="AF37" s="238"/>
      <c r="AG37" s="93" t="s">
        <v>42</v>
      </c>
      <c r="AH37" s="239">
        <v>0</v>
      </c>
    </row>
    <row r="38" spans="1:60" s="240" customFormat="1" ht="37.5" x14ac:dyDescent="0.3">
      <c r="A38" s="234" t="str">
        <f t="shared" si="5"/>
        <v>ID-DTI-3.4.2</v>
      </c>
      <c r="B38" s="94" t="s">
        <v>69</v>
      </c>
      <c r="C38" s="94">
        <v>3</v>
      </c>
      <c r="D38" s="94">
        <v>4</v>
      </c>
      <c r="E38" s="94">
        <v>2</v>
      </c>
      <c r="F38" s="90"/>
      <c r="G38" s="91"/>
      <c r="H38" s="90" t="s">
        <v>138</v>
      </c>
      <c r="I38" s="91"/>
      <c r="J38" s="93" t="s">
        <v>135</v>
      </c>
      <c r="K38" s="94" t="s">
        <v>139</v>
      </c>
      <c r="L38" s="94" t="s">
        <v>100</v>
      </c>
      <c r="M38" s="93" t="s">
        <v>139</v>
      </c>
      <c r="N38" s="94" t="s">
        <v>50</v>
      </c>
      <c r="O38" s="93" t="s">
        <v>12</v>
      </c>
      <c r="P38" s="93" t="s">
        <v>15</v>
      </c>
      <c r="Q38" s="235"/>
      <c r="R38" s="236"/>
      <c r="S38" s="236"/>
      <c r="T38" s="94"/>
      <c r="U38" s="236"/>
      <c r="V38" s="236"/>
      <c r="W38" s="236"/>
      <c r="X38" s="236"/>
      <c r="Y38" s="236"/>
      <c r="Z38" s="237"/>
      <c r="AA38" s="237"/>
      <c r="AB38" s="237"/>
      <c r="AC38" s="237"/>
      <c r="AD38" s="237"/>
      <c r="AE38" s="237"/>
      <c r="AF38" s="237"/>
      <c r="AG38" s="93" t="s">
        <v>42</v>
      </c>
      <c r="AH38" s="239">
        <v>0</v>
      </c>
    </row>
    <row r="39" spans="1:60" s="240" customFormat="1" ht="37.5" x14ac:dyDescent="0.3">
      <c r="A39" s="234" t="str">
        <f t="shared" si="5"/>
        <v>ID-DTI-3.4.3</v>
      </c>
      <c r="B39" s="94" t="s">
        <v>69</v>
      </c>
      <c r="C39" s="94">
        <v>3</v>
      </c>
      <c r="D39" s="94">
        <v>4</v>
      </c>
      <c r="E39" s="94">
        <v>3</v>
      </c>
      <c r="F39" s="90"/>
      <c r="G39" s="91"/>
      <c r="H39" s="90" t="s">
        <v>140</v>
      </c>
      <c r="I39" s="91"/>
      <c r="J39" s="93" t="s">
        <v>127</v>
      </c>
      <c r="K39" s="94" t="s">
        <v>69</v>
      </c>
      <c r="L39" s="94" t="s">
        <v>100</v>
      </c>
      <c r="M39" s="93" t="s">
        <v>139</v>
      </c>
      <c r="N39" s="94" t="s">
        <v>50</v>
      </c>
      <c r="O39" s="93" t="s">
        <v>12</v>
      </c>
      <c r="P39" s="93" t="s">
        <v>15</v>
      </c>
      <c r="Q39" s="235"/>
      <c r="R39" s="236"/>
      <c r="S39" s="236"/>
      <c r="T39" s="94"/>
      <c r="U39" s="236"/>
      <c r="V39" s="236"/>
      <c r="W39" s="236"/>
      <c r="X39" s="236"/>
      <c r="Y39" s="236"/>
      <c r="Z39" s="237"/>
      <c r="AA39" s="237"/>
      <c r="AB39" s="237"/>
      <c r="AC39" s="237"/>
      <c r="AD39" s="237"/>
      <c r="AE39" s="237"/>
      <c r="AF39" s="237"/>
      <c r="AG39" s="93" t="s">
        <v>42</v>
      </c>
      <c r="AH39" s="239">
        <v>0</v>
      </c>
    </row>
    <row r="40" spans="1:60" s="240" customFormat="1" ht="37.5" x14ac:dyDescent="0.3">
      <c r="A40" s="234" t="str">
        <f t="shared" si="5"/>
        <v>ID-DTI-3.4.4</v>
      </c>
      <c r="B40" s="94" t="s">
        <v>69</v>
      </c>
      <c r="C40" s="94">
        <v>3</v>
      </c>
      <c r="D40" s="94">
        <v>4</v>
      </c>
      <c r="E40" s="94">
        <v>4</v>
      </c>
      <c r="F40" s="90"/>
      <c r="G40" s="91"/>
      <c r="H40" s="90" t="s">
        <v>141</v>
      </c>
      <c r="I40" s="91"/>
      <c r="J40" s="93" t="s">
        <v>117</v>
      </c>
      <c r="K40" s="94" t="s">
        <v>69</v>
      </c>
      <c r="L40" s="94" t="s">
        <v>100</v>
      </c>
      <c r="M40" s="93" t="s">
        <v>139</v>
      </c>
      <c r="N40" s="94" t="s">
        <v>50</v>
      </c>
      <c r="O40" s="93" t="s">
        <v>12</v>
      </c>
      <c r="P40" s="93" t="s">
        <v>15</v>
      </c>
      <c r="Q40" s="235"/>
      <c r="R40" s="236"/>
      <c r="S40" s="236"/>
      <c r="T40" s="94"/>
      <c r="U40" s="236"/>
      <c r="V40" s="236"/>
      <c r="W40" s="236"/>
      <c r="X40" s="236"/>
      <c r="Y40" s="236"/>
      <c r="Z40" s="237"/>
      <c r="AA40" s="237"/>
      <c r="AB40" s="237"/>
      <c r="AC40" s="237"/>
      <c r="AD40" s="237"/>
      <c r="AE40" s="237"/>
      <c r="AF40" s="237"/>
      <c r="AG40" s="93" t="s">
        <v>42</v>
      </c>
      <c r="AH40" s="239">
        <v>0</v>
      </c>
    </row>
    <row r="41" spans="1:60" s="220" customFormat="1" ht="37.5" x14ac:dyDescent="0.3">
      <c r="A41" s="208"/>
      <c r="B41" s="209"/>
      <c r="C41" s="209">
        <v>4</v>
      </c>
      <c r="D41" s="209"/>
      <c r="E41" s="209"/>
      <c r="F41" s="210" t="s">
        <v>142</v>
      </c>
      <c r="G41" s="210"/>
      <c r="H41" s="210"/>
      <c r="I41" s="210"/>
      <c r="J41" s="211"/>
      <c r="K41" s="212"/>
      <c r="L41" s="212"/>
      <c r="M41" s="211"/>
      <c r="N41" s="212"/>
      <c r="O41" s="211" t="s">
        <v>12</v>
      </c>
      <c r="P41" s="211" t="s">
        <v>15</v>
      </c>
      <c r="Q41" s="213" t="s">
        <v>143</v>
      </c>
      <c r="R41" s="214">
        <v>1</v>
      </c>
      <c r="S41" s="215"/>
      <c r="T41" s="216">
        <v>0.15</v>
      </c>
      <c r="U41" s="216">
        <v>0.25</v>
      </c>
      <c r="V41" s="217"/>
      <c r="W41" s="216">
        <v>0.25</v>
      </c>
      <c r="X41" s="217"/>
      <c r="Y41" s="216">
        <v>0.25</v>
      </c>
      <c r="Z41" s="217"/>
      <c r="AA41" s="216">
        <v>0.25</v>
      </c>
      <c r="AB41" s="217"/>
      <c r="AC41" s="217"/>
      <c r="AD41" s="217"/>
      <c r="AE41" s="217"/>
      <c r="AF41" s="217"/>
      <c r="AG41" s="218" t="s">
        <v>42</v>
      </c>
      <c r="AH41" s="219">
        <f>AH42+AH47+AH51</f>
        <v>0</v>
      </c>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row>
    <row r="42" spans="1:60" s="233" customFormat="1" ht="37.5" x14ac:dyDescent="0.3">
      <c r="A42" s="221"/>
      <c r="B42" s="222"/>
      <c r="C42" s="222">
        <v>4</v>
      </c>
      <c r="D42" s="222">
        <v>1</v>
      </c>
      <c r="E42" s="222"/>
      <c r="F42" s="223"/>
      <c r="G42" s="223" t="s">
        <v>144</v>
      </c>
      <c r="H42" s="223"/>
      <c r="I42" s="223"/>
      <c r="J42" s="224"/>
      <c r="K42" s="225"/>
      <c r="L42" s="225"/>
      <c r="M42" s="224"/>
      <c r="N42" s="225"/>
      <c r="O42" s="224" t="s">
        <v>12</v>
      </c>
      <c r="P42" s="224" t="s">
        <v>15</v>
      </c>
      <c r="Q42" s="226" t="s">
        <v>93</v>
      </c>
      <c r="R42" s="227">
        <v>1</v>
      </c>
      <c r="S42" s="228"/>
      <c r="T42" s="228"/>
      <c r="U42" s="225"/>
      <c r="V42" s="225"/>
      <c r="W42" s="225"/>
      <c r="X42" s="225"/>
      <c r="Y42" s="229"/>
      <c r="Z42" s="230"/>
      <c r="AA42" s="229"/>
      <c r="AB42" s="230"/>
      <c r="AC42" s="230"/>
      <c r="AD42" s="230"/>
      <c r="AE42" s="230"/>
      <c r="AF42" s="230"/>
      <c r="AG42" s="224" t="s">
        <v>42</v>
      </c>
      <c r="AH42" s="231">
        <f>SUM(AH43:AH46)</f>
        <v>0</v>
      </c>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row>
    <row r="43" spans="1:60" s="240" customFormat="1" ht="37.5" x14ac:dyDescent="0.3">
      <c r="A43" s="234" t="str">
        <f t="shared" ref="A43:A46" si="6">+ CONCATENATE("ID", "-", B43, "-",C43, ".", D43, ".", E43)</f>
        <v>ID-DTI-4.1.1</v>
      </c>
      <c r="B43" s="94" t="s">
        <v>69</v>
      </c>
      <c r="C43" s="94">
        <v>4</v>
      </c>
      <c r="D43" s="94">
        <v>1</v>
      </c>
      <c r="E43" s="94">
        <v>1</v>
      </c>
      <c r="F43" s="90"/>
      <c r="G43" s="91"/>
      <c r="H43" s="248" t="s">
        <v>145</v>
      </c>
      <c r="I43" s="243"/>
      <c r="J43" s="93" t="s">
        <v>146</v>
      </c>
      <c r="K43" s="94" t="s">
        <v>69</v>
      </c>
      <c r="L43" s="94" t="s">
        <v>100</v>
      </c>
      <c r="M43" s="93" t="s">
        <v>107</v>
      </c>
      <c r="N43" s="94" t="s">
        <v>50</v>
      </c>
      <c r="O43" s="93" t="s">
        <v>12</v>
      </c>
      <c r="P43" s="93" t="s">
        <v>15</v>
      </c>
      <c r="Q43" s="235"/>
      <c r="R43" s="236"/>
      <c r="S43" s="236"/>
      <c r="T43" s="94"/>
      <c r="U43" s="236"/>
      <c r="V43" s="236"/>
      <c r="W43" s="236"/>
      <c r="X43" s="236"/>
      <c r="Y43" s="236"/>
      <c r="Z43" s="237"/>
      <c r="AA43" s="237"/>
      <c r="AB43" s="237"/>
      <c r="AC43" s="237"/>
      <c r="AD43" s="237"/>
      <c r="AE43" s="237"/>
      <c r="AF43" s="237"/>
      <c r="AG43" s="93" t="s">
        <v>42</v>
      </c>
      <c r="AH43" s="239">
        <v>0</v>
      </c>
    </row>
    <row r="44" spans="1:60" s="240" customFormat="1" ht="37.5" x14ac:dyDescent="0.3">
      <c r="A44" s="234" t="str">
        <f t="shared" si="6"/>
        <v>ID-DTI-4.1.2</v>
      </c>
      <c r="B44" s="94" t="s">
        <v>69</v>
      </c>
      <c r="C44" s="94">
        <v>4</v>
      </c>
      <c r="D44" s="94">
        <v>1</v>
      </c>
      <c r="E44" s="94">
        <v>2</v>
      </c>
      <c r="F44" s="90"/>
      <c r="G44" s="91"/>
      <c r="H44" s="90" t="s">
        <v>147</v>
      </c>
      <c r="I44" s="91"/>
      <c r="J44" s="93" t="s">
        <v>148</v>
      </c>
      <c r="K44" s="94" t="s">
        <v>49</v>
      </c>
      <c r="L44" s="94" t="s">
        <v>131</v>
      </c>
      <c r="M44" s="93" t="s">
        <v>49</v>
      </c>
      <c r="N44" s="94" t="s">
        <v>50</v>
      </c>
      <c r="O44" s="93" t="s">
        <v>12</v>
      </c>
      <c r="P44" s="93" t="s">
        <v>15</v>
      </c>
      <c r="Q44" s="235"/>
      <c r="R44" s="236"/>
      <c r="S44" s="236"/>
      <c r="T44" s="94"/>
      <c r="U44" s="236"/>
      <c r="V44" s="236"/>
      <c r="W44" s="236"/>
      <c r="X44" s="236"/>
      <c r="Y44" s="236"/>
      <c r="Z44" s="237"/>
      <c r="AA44" s="237"/>
      <c r="AB44" s="237"/>
      <c r="AC44" s="237"/>
      <c r="AD44" s="237"/>
      <c r="AE44" s="237"/>
      <c r="AF44" s="237"/>
      <c r="AG44" s="93" t="s">
        <v>42</v>
      </c>
      <c r="AH44" s="239">
        <v>0</v>
      </c>
    </row>
    <row r="45" spans="1:60" s="240" customFormat="1" ht="18.75" x14ac:dyDescent="0.3">
      <c r="A45" s="234"/>
      <c r="B45" s="94"/>
      <c r="C45" s="94"/>
      <c r="D45" s="94"/>
      <c r="E45" s="94"/>
      <c r="F45" s="90"/>
      <c r="G45" s="91"/>
      <c r="H45" s="250" t="s">
        <v>149</v>
      </c>
      <c r="I45" s="251"/>
      <c r="J45" s="93" t="s">
        <v>148</v>
      </c>
      <c r="K45" s="94"/>
      <c r="L45" s="94"/>
      <c r="M45" s="93"/>
      <c r="N45" s="94"/>
      <c r="O45" s="93"/>
      <c r="P45" s="93"/>
      <c r="Q45" s="235"/>
      <c r="R45" s="236"/>
      <c r="S45" s="236"/>
      <c r="T45" s="94"/>
      <c r="U45" s="236"/>
      <c r="V45" s="236"/>
      <c r="W45" s="236"/>
      <c r="X45" s="236"/>
      <c r="Y45" s="236"/>
      <c r="Z45" s="237"/>
      <c r="AA45" s="237"/>
      <c r="AB45" s="237"/>
      <c r="AC45" s="252"/>
      <c r="AD45" s="252"/>
      <c r="AE45" s="252"/>
      <c r="AF45" s="252"/>
      <c r="AG45" s="93"/>
      <c r="AH45" s="239"/>
    </row>
    <row r="46" spans="1:60" s="240" customFormat="1" ht="37.5" x14ac:dyDescent="0.3">
      <c r="A46" s="234" t="str">
        <f t="shared" si="6"/>
        <v>ID-DTI-4.1.3</v>
      </c>
      <c r="B46" s="94" t="s">
        <v>69</v>
      </c>
      <c r="C46" s="94">
        <v>4</v>
      </c>
      <c r="D46" s="94">
        <v>1</v>
      </c>
      <c r="E46" s="94">
        <v>3</v>
      </c>
      <c r="F46" s="90"/>
      <c r="G46" s="91"/>
      <c r="H46" s="248" t="s">
        <v>150</v>
      </c>
      <c r="I46" s="249"/>
      <c r="J46" s="93" t="s">
        <v>148</v>
      </c>
      <c r="K46" s="94" t="s">
        <v>69</v>
      </c>
      <c r="L46" s="94" t="s">
        <v>100</v>
      </c>
      <c r="M46" s="93" t="s">
        <v>62</v>
      </c>
      <c r="N46" s="94" t="s">
        <v>50</v>
      </c>
      <c r="O46" s="93" t="s">
        <v>12</v>
      </c>
      <c r="P46" s="93" t="s">
        <v>15</v>
      </c>
      <c r="Q46" s="235"/>
      <c r="R46" s="236"/>
      <c r="S46" s="236"/>
      <c r="T46" s="253"/>
      <c r="U46" s="236"/>
      <c r="V46" s="236"/>
      <c r="W46" s="236"/>
      <c r="X46" s="236"/>
      <c r="Y46" s="236"/>
      <c r="Z46" s="237"/>
      <c r="AA46" s="237"/>
      <c r="AB46" s="237"/>
      <c r="AC46" s="238"/>
      <c r="AD46" s="238"/>
      <c r="AE46" s="238"/>
      <c r="AF46" s="238"/>
      <c r="AG46" s="93" t="s">
        <v>42</v>
      </c>
      <c r="AH46" s="239">
        <v>0</v>
      </c>
    </row>
    <row r="47" spans="1:60" s="233" customFormat="1" ht="37.5" x14ac:dyDescent="0.3">
      <c r="A47" s="221"/>
      <c r="B47" s="222"/>
      <c r="C47" s="222">
        <v>4</v>
      </c>
      <c r="D47" s="222">
        <v>2</v>
      </c>
      <c r="E47" s="222"/>
      <c r="F47" s="223"/>
      <c r="G47" s="223" t="s">
        <v>151</v>
      </c>
      <c r="H47" s="223"/>
      <c r="I47" s="223"/>
      <c r="J47" s="224"/>
      <c r="K47" s="225"/>
      <c r="L47" s="225"/>
      <c r="M47" s="224"/>
      <c r="N47" s="225"/>
      <c r="O47" s="224" t="s">
        <v>12</v>
      </c>
      <c r="P47" s="224" t="s">
        <v>15</v>
      </c>
      <c r="Q47" s="226" t="s">
        <v>93</v>
      </c>
      <c r="R47" s="227">
        <v>1</v>
      </c>
      <c r="S47" s="228"/>
      <c r="T47" s="228"/>
      <c r="U47" s="225"/>
      <c r="V47" s="225"/>
      <c r="W47" s="225"/>
      <c r="X47" s="225"/>
      <c r="Y47" s="229"/>
      <c r="Z47" s="230"/>
      <c r="AA47" s="229"/>
      <c r="AB47" s="230"/>
      <c r="AC47" s="230"/>
      <c r="AD47" s="230"/>
      <c r="AE47" s="230"/>
      <c r="AF47" s="230"/>
      <c r="AG47" s="224" t="s">
        <v>42</v>
      </c>
      <c r="AH47" s="231">
        <f>SUM(AH48:AH50)</f>
        <v>0</v>
      </c>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row>
    <row r="48" spans="1:60" s="240" customFormat="1" ht="37.5" x14ac:dyDescent="0.3">
      <c r="A48" s="234" t="str">
        <f t="shared" ref="A48:A50" si="7">+ CONCATENATE("ID", "-", B48, "-",C48, ".", D48, ".", E48)</f>
        <v>ID-DTI-4.2.2</v>
      </c>
      <c r="B48" s="94" t="s">
        <v>69</v>
      </c>
      <c r="C48" s="94">
        <v>4</v>
      </c>
      <c r="D48" s="94">
        <v>2</v>
      </c>
      <c r="E48" s="94">
        <v>2</v>
      </c>
      <c r="F48" s="90"/>
      <c r="G48" s="91"/>
      <c r="H48" s="248" t="s">
        <v>145</v>
      </c>
      <c r="I48" s="243"/>
      <c r="J48" s="93" t="s">
        <v>152</v>
      </c>
      <c r="K48" s="94" t="s">
        <v>69</v>
      </c>
      <c r="L48" s="94" t="s">
        <v>100</v>
      </c>
      <c r="M48" s="93" t="s">
        <v>69</v>
      </c>
      <c r="N48" s="94" t="s">
        <v>50</v>
      </c>
      <c r="O48" s="93" t="s">
        <v>12</v>
      </c>
      <c r="P48" s="93" t="s">
        <v>15</v>
      </c>
      <c r="Q48" s="235"/>
      <c r="R48" s="236"/>
      <c r="S48" s="236"/>
      <c r="T48" s="94"/>
      <c r="U48" s="236"/>
      <c r="V48" s="236"/>
      <c r="W48" s="236"/>
      <c r="X48" s="236"/>
      <c r="Y48" s="236"/>
      <c r="Z48" s="237"/>
      <c r="AA48" s="237"/>
      <c r="AB48" s="237"/>
      <c r="AC48" s="237"/>
      <c r="AD48" s="237"/>
      <c r="AE48" s="237"/>
      <c r="AF48" s="237"/>
      <c r="AG48" s="93" t="s">
        <v>42</v>
      </c>
      <c r="AH48" s="239">
        <v>0</v>
      </c>
    </row>
    <row r="49" spans="1:60" s="240" customFormat="1" ht="37.5" x14ac:dyDescent="0.3">
      <c r="A49" s="234" t="str">
        <f t="shared" si="7"/>
        <v>ID-DTI-4.2.3</v>
      </c>
      <c r="B49" s="94" t="s">
        <v>69</v>
      </c>
      <c r="C49" s="94">
        <v>4</v>
      </c>
      <c r="D49" s="94">
        <v>2</v>
      </c>
      <c r="E49" s="94">
        <v>3</v>
      </c>
      <c r="F49" s="90"/>
      <c r="G49" s="91"/>
      <c r="H49" s="248" t="s">
        <v>153</v>
      </c>
      <c r="I49" s="249"/>
      <c r="J49" s="93" t="s">
        <v>154</v>
      </c>
      <c r="K49" s="94" t="s">
        <v>69</v>
      </c>
      <c r="L49" s="94" t="s">
        <v>100</v>
      </c>
      <c r="M49" s="93" t="s">
        <v>69</v>
      </c>
      <c r="N49" s="94" t="s">
        <v>50</v>
      </c>
      <c r="O49" s="93" t="s">
        <v>12</v>
      </c>
      <c r="P49" s="93" t="s">
        <v>15</v>
      </c>
      <c r="Q49" s="235"/>
      <c r="R49" s="236"/>
      <c r="S49" s="236"/>
      <c r="T49" s="94"/>
      <c r="U49" s="236"/>
      <c r="V49" s="236"/>
      <c r="W49" s="236"/>
      <c r="X49" s="236"/>
      <c r="Y49" s="236"/>
      <c r="Z49" s="237"/>
      <c r="AA49" s="237"/>
      <c r="AB49" s="237"/>
      <c r="AC49" s="237"/>
      <c r="AD49" s="237"/>
      <c r="AE49" s="237"/>
      <c r="AF49" s="237"/>
      <c r="AG49" s="93" t="s">
        <v>42</v>
      </c>
      <c r="AH49" s="239">
        <v>0</v>
      </c>
    </row>
    <row r="50" spans="1:60" s="240" customFormat="1" ht="37.5" x14ac:dyDescent="0.3">
      <c r="A50" s="234" t="str">
        <f t="shared" si="7"/>
        <v>ID-DTI-4.2.5</v>
      </c>
      <c r="B50" s="94" t="s">
        <v>69</v>
      </c>
      <c r="C50" s="94">
        <v>4</v>
      </c>
      <c r="D50" s="94">
        <v>2</v>
      </c>
      <c r="E50" s="94">
        <v>5</v>
      </c>
      <c r="F50" s="90"/>
      <c r="G50" s="91"/>
      <c r="H50" s="90" t="s">
        <v>155</v>
      </c>
      <c r="I50" s="91"/>
      <c r="J50" s="93" t="s">
        <v>156</v>
      </c>
      <c r="K50" s="94" t="s">
        <v>69</v>
      </c>
      <c r="L50" s="94" t="s">
        <v>100</v>
      </c>
      <c r="M50" s="93" t="s">
        <v>69</v>
      </c>
      <c r="N50" s="94" t="s">
        <v>50</v>
      </c>
      <c r="O50" s="93" t="s">
        <v>12</v>
      </c>
      <c r="P50" s="93" t="s">
        <v>15</v>
      </c>
      <c r="Q50" s="235"/>
      <c r="R50" s="236"/>
      <c r="S50" s="236"/>
      <c r="T50" s="94"/>
      <c r="U50" s="236"/>
      <c r="V50" s="236"/>
      <c r="W50" s="236"/>
      <c r="X50" s="236"/>
      <c r="Y50" s="236"/>
      <c r="Z50" s="237"/>
      <c r="AA50" s="237"/>
      <c r="AB50" s="237"/>
      <c r="AC50" s="237"/>
      <c r="AD50" s="237"/>
      <c r="AE50" s="237"/>
      <c r="AF50" s="237"/>
      <c r="AG50" s="93" t="s">
        <v>42</v>
      </c>
      <c r="AH50" s="239">
        <v>0</v>
      </c>
    </row>
    <row r="51" spans="1:60" s="233" customFormat="1" ht="37.5" x14ac:dyDescent="0.3">
      <c r="A51" s="221"/>
      <c r="B51" s="222"/>
      <c r="C51" s="222">
        <v>4</v>
      </c>
      <c r="D51" s="222">
        <v>3</v>
      </c>
      <c r="E51" s="222"/>
      <c r="F51" s="223"/>
      <c r="G51" s="223" t="s">
        <v>157</v>
      </c>
      <c r="H51" s="223"/>
      <c r="I51" s="223"/>
      <c r="J51" s="224"/>
      <c r="K51" s="225"/>
      <c r="L51" s="225"/>
      <c r="M51" s="224"/>
      <c r="N51" s="225"/>
      <c r="O51" s="224" t="s">
        <v>12</v>
      </c>
      <c r="P51" s="224" t="s">
        <v>15</v>
      </c>
      <c r="Q51" s="226" t="s">
        <v>93</v>
      </c>
      <c r="R51" s="227">
        <v>1</v>
      </c>
      <c r="S51" s="228"/>
      <c r="T51" s="228"/>
      <c r="U51" s="225"/>
      <c r="V51" s="225"/>
      <c r="W51" s="225"/>
      <c r="X51" s="225"/>
      <c r="Y51" s="229"/>
      <c r="Z51" s="230"/>
      <c r="AA51" s="229"/>
      <c r="AB51" s="230"/>
      <c r="AC51" s="230"/>
      <c r="AD51" s="230"/>
      <c r="AE51" s="230"/>
      <c r="AF51" s="230"/>
      <c r="AG51" s="224" t="s">
        <v>42</v>
      </c>
      <c r="AH51" s="231">
        <f>SUM(AH52:AH54)</f>
        <v>0</v>
      </c>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row>
    <row r="52" spans="1:60" s="240" customFormat="1" ht="37.5" x14ac:dyDescent="0.3">
      <c r="A52" s="234" t="str">
        <f t="shared" ref="A52:A54" si="8">+ CONCATENATE("ID", "-", B52, "-",C52, ".", D52, ".", E52)</f>
        <v>ID-DTI-4.3.1</v>
      </c>
      <c r="B52" s="94" t="s">
        <v>69</v>
      </c>
      <c r="C52" s="94">
        <v>4</v>
      </c>
      <c r="D52" s="94">
        <v>3</v>
      </c>
      <c r="E52" s="94">
        <v>1</v>
      </c>
      <c r="F52" s="90"/>
      <c r="G52" s="91"/>
      <c r="H52" s="90" t="s">
        <v>158</v>
      </c>
      <c r="I52" s="91"/>
      <c r="J52" s="93" t="s">
        <v>111</v>
      </c>
      <c r="K52" s="94" t="s">
        <v>69</v>
      </c>
      <c r="L52" s="94" t="s">
        <v>100</v>
      </c>
      <c r="M52" s="93" t="s">
        <v>69</v>
      </c>
      <c r="N52" s="94" t="s">
        <v>50</v>
      </c>
      <c r="O52" s="93" t="s">
        <v>12</v>
      </c>
      <c r="P52" s="93" t="s">
        <v>15</v>
      </c>
      <c r="Q52" s="235"/>
      <c r="R52" s="236"/>
      <c r="S52" s="236"/>
      <c r="T52" s="94"/>
      <c r="U52" s="236"/>
      <c r="V52" s="236"/>
      <c r="W52" s="236"/>
      <c r="X52" s="236"/>
      <c r="Y52" s="236"/>
      <c r="Z52" s="237"/>
      <c r="AA52" s="237"/>
      <c r="AB52" s="237"/>
      <c r="AC52" s="237"/>
      <c r="AD52" s="237"/>
      <c r="AE52" s="237"/>
      <c r="AF52" s="237"/>
      <c r="AG52" s="93" t="s">
        <v>42</v>
      </c>
      <c r="AH52" s="239">
        <v>0</v>
      </c>
    </row>
    <row r="53" spans="1:60" s="240" customFormat="1" ht="37.5" x14ac:dyDescent="0.3">
      <c r="A53" s="234" t="str">
        <f t="shared" si="8"/>
        <v>ID-DTI-4.3.2</v>
      </c>
      <c r="B53" s="94" t="s">
        <v>69</v>
      </c>
      <c r="C53" s="94">
        <v>4</v>
      </c>
      <c r="D53" s="94">
        <v>3</v>
      </c>
      <c r="E53" s="94">
        <v>2</v>
      </c>
      <c r="F53" s="90"/>
      <c r="G53" s="91"/>
      <c r="H53" s="90" t="s">
        <v>159</v>
      </c>
      <c r="I53" s="91"/>
      <c r="J53" s="93" t="s">
        <v>156</v>
      </c>
      <c r="K53" s="94" t="s">
        <v>69</v>
      </c>
      <c r="L53" s="94" t="s">
        <v>100</v>
      </c>
      <c r="M53" s="93" t="s">
        <v>69</v>
      </c>
      <c r="N53" s="94" t="s">
        <v>50</v>
      </c>
      <c r="O53" s="93" t="s">
        <v>12</v>
      </c>
      <c r="P53" s="93" t="s">
        <v>15</v>
      </c>
      <c r="Q53" s="235"/>
      <c r="R53" s="236"/>
      <c r="S53" s="236"/>
      <c r="T53" s="94"/>
      <c r="U53" s="236"/>
      <c r="V53" s="236"/>
      <c r="W53" s="236"/>
      <c r="X53" s="236"/>
      <c r="Y53" s="236"/>
      <c r="Z53" s="237"/>
      <c r="AA53" s="237"/>
      <c r="AB53" s="237"/>
      <c r="AC53" s="237"/>
      <c r="AD53" s="237"/>
      <c r="AE53" s="237"/>
      <c r="AF53" s="237"/>
      <c r="AG53" s="93" t="s">
        <v>42</v>
      </c>
      <c r="AH53" s="239">
        <v>0</v>
      </c>
    </row>
    <row r="54" spans="1:60" s="240" customFormat="1" ht="37.5" x14ac:dyDescent="0.3">
      <c r="A54" s="234" t="str">
        <f t="shared" si="8"/>
        <v>ID-DTI-4.3.2</v>
      </c>
      <c r="B54" s="94" t="s">
        <v>69</v>
      </c>
      <c r="C54" s="94">
        <v>4</v>
      </c>
      <c r="D54" s="94">
        <v>3</v>
      </c>
      <c r="E54" s="94">
        <v>2</v>
      </c>
      <c r="F54" s="90"/>
      <c r="G54" s="91"/>
      <c r="H54" s="90" t="s">
        <v>104</v>
      </c>
      <c r="I54" s="91"/>
      <c r="J54" s="93" t="s">
        <v>160</v>
      </c>
      <c r="K54" s="94" t="s">
        <v>69</v>
      </c>
      <c r="L54" s="94" t="s">
        <v>100</v>
      </c>
      <c r="M54" s="93" t="s">
        <v>69</v>
      </c>
      <c r="N54" s="94" t="s">
        <v>50</v>
      </c>
      <c r="O54" s="93" t="s">
        <v>12</v>
      </c>
      <c r="P54" s="93" t="s">
        <v>15</v>
      </c>
      <c r="Q54" s="235"/>
      <c r="R54" s="236"/>
      <c r="S54" s="236"/>
      <c r="T54" s="94"/>
      <c r="U54" s="236"/>
      <c r="V54" s="236"/>
      <c r="W54" s="236"/>
      <c r="X54" s="236"/>
      <c r="Y54" s="236"/>
      <c r="Z54" s="237"/>
      <c r="AA54" s="237"/>
      <c r="AB54" s="237"/>
      <c r="AC54" s="237"/>
      <c r="AD54" s="237"/>
      <c r="AE54" s="237"/>
      <c r="AF54" s="237"/>
      <c r="AG54" s="93" t="s">
        <v>42</v>
      </c>
      <c r="AH54" s="239">
        <v>0</v>
      </c>
    </row>
    <row r="55" spans="1:60" s="220" customFormat="1" ht="37.5" x14ac:dyDescent="0.3">
      <c r="A55" s="208"/>
      <c r="B55" s="209"/>
      <c r="C55" s="209">
        <v>5</v>
      </c>
      <c r="D55" s="209"/>
      <c r="E55" s="209"/>
      <c r="F55" s="210" t="s">
        <v>161</v>
      </c>
      <c r="G55" s="210"/>
      <c r="H55" s="210"/>
      <c r="I55" s="210"/>
      <c r="J55" s="211"/>
      <c r="K55" s="212"/>
      <c r="L55" s="212"/>
      <c r="M55" s="211"/>
      <c r="N55" s="212"/>
      <c r="O55" s="211" t="s">
        <v>12</v>
      </c>
      <c r="P55" s="211" t="s">
        <v>15</v>
      </c>
      <c r="Q55" s="213" t="s">
        <v>143</v>
      </c>
      <c r="R55" s="214"/>
      <c r="S55" s="215"/>
      <c r="T55" s="216">
        <v>0.4</v>
      </c>
      <c r="U55" s="216">
        <v>0.25</v>
      </c>
      <c r="V55" s="217"/>
      <c r="W55" s="216">
        <v>0.25</v>
      </c>
      <c r="X55" s="217"/>
      <c r="Y55" s="216">
        <v>0.25</v>
      </c>
      <c r="Z55" s="217"/>
      <c r="AA55" s="216">
        <v>0.25</v>
      </c>
      <c r="AB55" s="217"/>
      <c r="AC55" s="217"/>
      <c r="AD55" s="217"/>
      <c r="AE55" s="217"/>
      <c r="AF55" s="217"/>
      <c r="AG55" s="218" t="s">
        <v>42</v>
      </c>
      <c r="AH55" s="219">
        <f>AH56+AH62+AH68+AH74+AH79+AH84+AH89+AH94</f>
        <v>0</v>
      </c>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row>
    <row r="56" spans="1:60" s="233" customFormat="1" ht="37.5" x14ac:dyDescent="0.3">
      <c r="A56" s="221"/>
      <c r="B56" s="222"/>
      <c r="C56" s="222">
        <v>5</v>
      </c>
      <c r="D56" s="222">
        <v>1</v>
      </c>
      <c r="E56" s="222"/>
      <c r="F56" s="223"/>
      <c r="G56" s="223" t="s">
        <v>162</v>
      </c>
      <c r="H56" s="223"/>
      <c r="I56" s="223"/>
      <c r="J56" s="224"/>
      <c r="K56" s="225"/>
      <c r="L56" s="225"/>
      <c r="M56" s="224"/>
      <c r="N56" s="225"/>
      <c r="O56" s="224" t="s">
        <v>12</v>
      </c>
      <c r="P56" s="224" t="s">
        <v>15</v>
      </c>
      <c r="Q56" s="226" t="s">
        <v>93</v>
      </c>
      <c r="R56" s="227">
        <v>1</v>
      </c>
      <c r="S56" s="228"/>
      <c r="T56" s="228"/>
      <c r="U56" s="225"/>
      <c r="V56" s="225"/>
      <c r="W56" s="225"/>
      <c r="X56" s="225"/>
      <c r="Y56" s="229"/>
      <c r="Z56" s="230"/>
      <c r="AA56" s="229"/>
      <c r="AB56" s="230"/>
      <c r="AC56" s="230"/>
      <c r="AD56" s="230"/>
      <c r="AE56" s="230"/>
      <c r="AF56" s="230"/>
      <c r="AG56" s="224" t="s">
        <v>42</v>
      </c>
      <c r="AH56" s="231">
        <f>SUM(AH57:AH61)</f>
        <v>0</v>
      </c>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row>
    <row r="57" spans="1:60" s="240" customFormat="1" ht="37.5" x14ac:dyDescent="0.3">
      <c r="A57" s="234" t="str">
        <f t="shared" ref="A57:A61" si="9">+ CONCATENATE("ID", "-", B57, "-",C57, ".", D57, ".", E57)</f>
        <v>ID-DTI-5.1.1</v>
      </c>
      <c r="B57" s="94" t="s">
        <v>69</v>
      </c>
      <c r="C57" s="94">
        <v>5</v>
      </c>
      <c r="D57" s="94">
        <v>1</v>
      </c>
      <c r="E57" s="94">
        <v>1</v>
      </c>
      <c r="F57" s="90"/>
      <c r="G57" s="91"/>
      <c r="H57" s="90" t="s">
        <v>110</v>
      </c>
      <c r="I57" s="91"/>
      <c r="J57" s="93" t="s">
        <v>163</v>
      </c>
      <c r="K57" s="94" t="s">
        <v>69</v>
      </c>
      <c r="L57" s="94" t="s">
        <v>100</v>
      </c>
      <c r="M57" s="93" t="s">
        <v>69</v>
      </c>
      <c r="N57" s="94" t="s">
        <v>50</v>
      </c>
      <c r="O57" s="93" t="s">
        <v>12</v>
      </c>
      <c r="P57" s="93" t="s">
        <v>15</v>
      </c>
      <c r="Q57" s="235"/>
      <c r="R57" s="236"/>
      <c r="S57" s="236"/>
      <c r="T57" s="94"/>
      <c r="U57" s="236"/>
      <c r="V57" s="236"/>
      <c r="W57" s="236"/>
      <c r="X57" s="236"/>
      <c r="Y57" s="236"/>
      <c r="Z57" s="237"/>
      <c r="AA57" s="237"/>
      <c r="AB57" s="237"/>
      <c r="AC57" s="237"/>
      <c r="AD57" s="237"/>
      <c r="AE57" s="237"/>
      <c r="AF57" s="237"/>
      <c r="AG57" s="93" t="s">
        <v>42</v>
      </c>
      <c r="AH57" s="239">
        <v>0</v>
      </c>
    </row>
    <row r="58" spans="1:60" s="240" customFormat="1" ht="37.5" x14ac:dyDescent="0.3">
      <c r="A58" s="234" t="str">
        <f t="shared" si="9"/>
        <v>ID-DTI-5.1.2</v>
      </c>
      <c r="B58" s="94" t="s">
        <v>69</v>
      </c>
      <c r="C58" s="94">
        <v>5</v>
      </c>
      <c r="D58" s="94">
        <v>1</v>
      </c>
      <c r="E58" s="94">
        <v>2</v>
      </c>
      <c r="F58" s="90"/>
      <c r="G58" s="91"/>
      <c r="H58" s="90" t="s">
        <v>112</v>
      </c>
      <c r="I58" s="91"/>
      <c r="J58" s="93" t="s">
        <v>164</v>
      </c>
      <c r="K58" s="94" t="s">
        <v>49</v>
      </c>
      <c r="L58" s="94" t="s">
        <v>131</v>
      </c>
      <c r="M58" s="93" t="s">
        <v>49</v>
      </c>
      <c r="N58" s="94" t="s">
        <v>50</v>
      </c>
      <c r="O58" s="93" t="s">
        <v>12</v>
      </c>
      <c r="P58" s="93" t="s">
        <v>15</v>
      </c>
      <c r="Q58" s="235"/>
      <c r="R58" s="236"/>
      <c r="S58" s="236"/>
      <c r="T58" s="94"/>
      <c r="U58" s="236"/>
      <c r="V58" s="236"/>
      <c r="W58" s="236"/>
      <c r="X58" s="236"/>
      <c r="Y58" s="236"/>
      <c r="Z58" s="237"/>
      <c r="AA58" s="237"/>
      <c r="AB58" s="237"/>
      <c r="AC58" s="237"/>
      <c r="AD58" s="237"/>
      <c r="AE58" s="237"/>
      <c r="AF58" s="237"/>
      <c r="AG58" s="93" t="s">
        <v>42</v>
      </c>
      <c r="AH58" s="239">
        <v>0</v>
      </c>
    </row>
    <row r="59" spans="1:60" s="240" customFormat="1" ht="37.5" x14ac:dyDescent="0.3">
      <c r="A59" s="234" t="str">
        <f t="shared" si="9"/>
        <v>ID-DTI-5.1.1</v>
      </c>
      <c r="B59" s="94" t="s">
        <v>69</v>
      </c>
      <c r="C59" s="94">
        <v>5</v>
      </c>
      <c r="D59" s="94">
        <v>1</v>
      </c>
      <c r="E59" s="94">
        <v>1</v>
      </c>
      <c r="F59" s="90"/>
      <c r="G59" s="91"/>
      <c r="H59" s="90" t="s">
        <v>165</v>
      </c>
      <c r="I59" s="91"/>
      <c r="J59" s="93" t="s">
        <v>46</v>
      </c>
      <c r="K59" s="94" t="s">
        <v>69</v>
      </c>
      <c r="L59" s="94" t="s">
        <v>100</v>
      </c>
      <c r="M59" s="93" t="s">
        <v>69</v>
      </c>
      <c r="N59" s="94" t="s">
        <v>50</v>
      </c>
      <c r="O59" s="93" t="s">
        <v>12</v>
      </c>
      <c r="P59" s="93" t="s">
        <v>15</v>
      </c>
      <c r="Q59" s="235"/>
      <c r="R59" s="236"/>
      <c r="S59" s="236"/>
      <c r="T59" s="94"/>
      <c r="U59" s="236"/>
      <c r="V59" s="236"/>
      <c r="W59" s="236"/>
      <c r="X59" s="236"/>
      <c r="Y59" s="236"/>
      <c r="Z59" s="237"/>
      <c r="AA59" s="237"/>
      <c r="AB59" s="237"/>
      <c r="AC59" s="237"/>
      <c r="AD59" s="237"/>
      <c r="AE59" s="237"/>
      <c r="AF59" s="237"/>
      <c r="AG59" s="93" t="s">
        <v>42</v>
      </c>
      <c r="AH59" s="239">
        <v>0</v>
      </c>
    </row>
    <row r="60" spans="1:60" s="240" customFormat="1" ht="37.5" x14ac:dyDescent="0.3">
      <c r="A60" s="234" t="str">
        <f t="shared" si="9"/>
        <v>ID-DTI-5.1.2</v>
      </c>
      <c r="B60" s="94" t="s">
        <v>69</v>
      </c>
      <c r="C60" s="94">
        <v>5</v>
      </c>
      <c r="D60" s="94">
        <v>1</v>
      </c>
      <c r="E60" s="94">
        <v>2</v>
      </c>
      <c r="F60" s="90"/>
      <c r="G60" s="91"/>
      <c r="H60" s="90" t="s">
        <v>166</v>
      </c>
      <c r="I60" s="91"/>
      <c r="J60" s="93" t="s">
        <v>167</v>
      </c>
      <c r="K60" s="94" t="s">
        <v>49</v>
      </c>
      <c r="L60" s="94" t="s">
        <v>131</v>
      </c>
      <c r="M60" s="93" t="s">
        <v>49</v>
      </c>
      <c r="N60" s="94" t="s">
        <v>50</v>
      </c>
      <c r="O60" s="93" t="s">
        <v>12</v>
      </c>
      <c r="P60" s="93" t="s">
        <v>15</v>
      </c>
      <c r="Q60" s="235"/>
      <c r="R60" s="236"/>
      <c r="S60" s="236"/>
      <c r="T60" s="94"/>
      <c r="U60" s="236"/>
      <c r="V60" s="236"/>
      <c r="W60" s="236"/>
      <c r="X60" s="236"/>
      <c r="Y60" s="236"/>
      <c r="Z60" s="237"/>
      <c r="AA60" s="237"/>
      <c r="AB60" s="237"/>
      <c r="AC60" s="237"/>
      <c r="AD60" s="237"/>
      <c r="AE60" s="237"/>
      <c r="AF60" s="237"/>
      <c r="AG60" s="93" t="s">
        <v>42</v>
      </c>
      <c r="AH60" s="239">
        <v>0</v>
      </c>
    </row>
    <row r="61" spans="1:60" s="240" customFormat="1" ht="56.25" x14ac:dyDescent="0.3">
      <c r="A61" s="234" t="str">
        <f t="shared" si="9"/>
        <v>ID-DTI-5.1.3</v>
      </c>
      <c r="B61" s="94" t="s">
        <v>69</v>
      </c>
      <c r="C61" s="94">
        <v>5</v>
      </c>
      <c r="D61" s="94">
        <v>1</v>
      </c>
      <c r="E61" s="94">
        <v>3</v>
      </c>
      <c r="F61" s="90"/>
      <c r="G61" s="91"/>
      <c r="H61" s="90" t="s">
        <v>168</v>
      </c>
      <c r="I61" s="91"/>
      <c r="J61" s="93" t="s">
        <v>169</v>
      </c>
      <c r="K61" s="94" t="s">
        <v>69</v>
      </c>
      <c r="L61" s="94" t="s">
        <v>100</v>
      </c>
      <c r="M61" s="93" t="s">
        <v>62</v>
      </c>
      <c r="N61" s="94" t="s">
        <v>50</v>
      </c>
      <c r="O61" s="93" t="s">
        <v>12</v>
      </c>
      <c r="P61" s="93" t="s">
        <v>15</v>
      </c>
      <c r="Q61" s="235"/>
      <c r="R61" s="236"/>
      <c r="S61" s="236"/>
      <c r="T61" s="253"/>
      <c r="U61" s="236"/>
      <c r="V61" s="236"/>
      <c r="W61" s="236"/>
      <c r="X61" s="236"/>
      <c r="Y61" s="236"/>
      <c r="Z61" s="237"/>
      <c r="AA61" s="237"/>
      <c r="AB61" s="237"/>
      <c r="AC61" s="238"/>
      <c r="AD61" s="238"/>
      <c r="AE61" s="238"/>
      <c r="AF61" s="238"/>
      <c r="AG61" s="93" t="s">
        <v>42</v>
      </c>
      <c r="AH61" s="239">
        <v>0</v>
      </c>
    </row>
    <row r="62" spans="1:60" s="233" customFormat="1" ht="37.5" x14ac:dyDescent="0.3">
      <c r="A62" s="221"/>
      <c r="B62" s="222"/>
      <c r="C62" s="222">
        <v>5</v>
      </c>
      <c r="D62" s="222">
        <v>2</v>
      </c>
      <c r="E62" s="222"/>
      <c r="F62" s="223"/>
      <c r="G62" s="223" t="s">
        <v>170</v>
      </c>
      <c r="H62" s="223"/>
      <c r="I62" s="223"/>
      <c r="J62" s="224"/>
      <c r="K62" s="225"/>
      <c r="L62" s="225"/>
      <c r="M62" s="224"/>
      <c r="N62" s="225"/>
      <c r="O62" s="224" t="s">
        <v>12</v>
      </c>
      <c r="P62" s="224" t="s">
        <v>15</v>
      </c>
      <c r="Q62" s="226" t="s">
        <v>93</v>
      </c>
      <c r="R62" s="227">
        <v>1</v>
      </c>
      <c r="S62" s="228"/>
      <c r="T62" s="228"/>
      <c r="U62" s="225"/>
      <c r="V62" s="225"/>
      <c r="W62" s="225"/>
      <c r="X62" s="225"/>
      <c r="Y62" s="229"/>
      <c r="Z62" s="230"/>
      <c r="AA62" s="229"/>
      <c r="AB62" s="230"/>
      <c r="AC62" s="230"/>
      <c r="AD62" s="230"/>
      <c r="AE62" s="230"/>
      <c r="AF62" s="230"/>
      <c r="AG62" s="224" t="s">
        <v>42</v>
      </c>
      <c r="AH62" s="231">
        <f>SUM(AH63:AH67)</f>
        <v>0</v>
      </c>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row>
    <row r="63" spans="1:60" s="240" customFormat="1" ht="37.5" x14ac:dyDescent="0.3">
      <c r="A63" s="234" t="str">
        <f t="shared" ref="A63:A67" si="10">+ CONCATENATE("ID", "-", B63, "-",C63, ".", D63, ".", E63)</f>
        <v>ID-DTI-5.2.1</v>
      </c>
      <c r="B63" s="94" t="s">
        <v>69</v>
      </c>
      <c r="C63" s="94">
        <v>5</v>
      </c>
      <c r="D63" s="94">
        <v>2</v>
      </c>
      <c r="E63" s="94">
        <v>1</v>
      </c>
      <c r="F63" s="90"/>
      <c r="G63" s="91"/>
      <c r="H63" s="90" t="s">
        <v>171</v>
      </c>
      <c r="I63" s="91"/>
      <c r="J63" s="93" t="s">
        <v>172</v>
      </c>
      <c r="K63" s="94" t="s">
        <v>69</v>
      </c>
      <c r="L63" s="94" t="s">
        <v>100</v>
      </c>
      <c r="M63" s="93" t="s">
        <v>47</v>
      </c>
      <c r="N63" s="94" t="s">
        <v>50</v>
      </c>
      <c r="O63" s="93" t="s">
        <v>12</v>
      </c>
      <c r="P63" s="93" t="s">
        <v>15</v>
      </c>
      <c r="Q63" s="235"/>
      <c r="R63" s="236"/>
      <c r="S63" s="236"/>
      <c r="T63" s="94"/>
      <c r="U63" s="236"/>
      <c r="V63" s="236"/>
      <c r="W63" s="236"/>
      <c r="X63" s="236"/>
      <c r="Y63" s="236"/>
      <c r="Z63" s="237"/>
      <c r="AA63" s="237"/>
      <c r="AB63" s="237"/>
      <c r="AC63" s="237"/>
      <c r="AD63" s="237"/>
      <c r="AE63" s="237"/>
      <c r="AF63" s="237"/>
      <c r="AG63" s="93" t="s">
        <v>42</v>
      </c>
      <c r="AH63" s="239">
        <v>0</v>
      </c>
    </row>
    <row r="64" spans="1:60" s="240" customFormat="1" ht="37.5" x14ac:dyDescent="0.3">
      <c r="A64" s="234" t="str">
        <f t="shared" si="10"/>
        <v>ID-DTI-5.2.2</v>
      </c>
      <c r="B64" s="94" t="s">
        <v>69</v>
      </c>
      <c r="C64" s="94">
        <v>5</v>
      </c>
      <c r="D64" s="94">
        <v>2</v>
      </c>
      <c r="E64" s="94">
        <v>2</v>
      </c>
      <c r="F64" s="90"/>
      <c r="G64" s="91"/>
      <c r="H64" s="90" t="s">
        <v>173</v>
      </c>
      <c r="I64" s="91"/>
      <c r="J64" s="93" t="s">
        <v>174</v>
      </c>
      <c r="K64" s="94" t="s">
        <v>69</v>
      </c>
      <c r="L64" s="94" t="s">
        <v>100</v>
      </c>
      <c r="M64" s="93" t="s">
        <v>47</v>
      </c>
      <c r="N64" s="94" t="s">
        <v>50</v>
      </c>
      <c r="O64" s="93" t="s">
        <v>12</v>
      </c>
      <c r="P64" s="93" t="s">
        <v>15</v>
      </c>
      <c r="Q64" s="235"/>
      <c r="R64" s="236"/>
      <c r="S64" s="236"/>
      <c r="T64" s="94"/>
      <c r="U64" s="236"/>
      <c r="V64" s="236"/>
      <c r="W64" s="236"/>
      <c r="X64" s="236"/>
      <c r="Y64" s="236"/>
      <c r="Z64" s="237"/>
      <c r="AA64" s="237"/>
      <c r="AB64" s="237"/>
      <c r="AC64" s="237"/>
      <c r="AD64" s="237"/>
      <c r="AE64" s="237"/>
      <c r="AF64" s="237"/>
      <c r="AG64" s="93" t="s">
        <v>42</v>
      </c>
      <c r="AH64" s="239">
        <v>0</v>
      </c>
    </row>
    <row r="65" spans="1:60" s="240" customFormat="1" ht="37.5" x14ac:dyDescent="0.3">
      <c r="A65" s="234" t="str">
        <f t="shared" si="10"/>
        <v>ID-DTI-5.2.3</v>
      </c>
      <c r="B65" s="94" t="s">
        <v>69</v>
      </c>
      <c r="C65" s="94">
        <v>5</v>
      </c>
      <c r="D65" s="94">
        <v>2</v>
      </c>
      <c r="E65" s="94">
        <v>3</v>
      </c>
      <c r="F65" s="90"/>
      <c r="G65" s="91"/>
      <c r="H65" s="90" t="s">
        <v>175</v>
      </c>
      <c r="I65" s="91"/>
      <c r="J65" s="93" t="s">
        <v>176</v>
      </c>
      <c r="K65" s="94" t="s">
        <v>69</v>
      </c>
      <c r="L65" s="94" t="s">
        <v>100</v>
      </c>
      <c r="M65" s="93" t="s">
        <v>47</v>
      </c>
      <c r="N65" s="94" t="s">
        <v>50</v>
      </c>
      <c r="O65" s="93" t="s">
        <v>12</v>
      </c>
      <c r="P65" s="93" t="s">
        <v>15</v>
      </c>
      <c r="Q65" s="235"/>
      <c r="R65" s="236"/>
      <c r="S65" s="236"/>
      <c r="T65" s="94"/>
      <c r="U65" s="236"/>
      <c r="V65" s="236"/>
      <c r="W65" s="236"/>
      <c r="X65" s="236"/>
      <c r="Y65" s="236"/>
      <c r="Z65" s="237"/>
      <c r="AA65" s="237"/>
      <c r="AB65" s="237"/>
      <c r="AC65" s="237"/>
      <c r="AD65" s="237"/>
      <c r="AE65" s="237"/>
      <c r="AF65" s="237"/>
      <c r="AG65" s="93" t="s">
        <v>42</v>
      </c>
      <c r="AH65" s="239">
        <v>0</v>
      </c>
    </row>
    <row r="66" spans="1:60" s="240" customFormat="1" ht="37.5" x14ac:dyDescent="0.3">
      <c r="A66" s="234" t="str">
        <f t="shared" si="10"/>
        <v>ID-DTI-5.2.4</v>
      </c>
      <c r="B66" s="94" t="s">
        <v>69</v>
      </c>
      <c r="C66" s="94">
        <v>5</v>
      </c>
      <c r="D66" s="94">
        <v>2</v>
      </c>
      <c r="E66" s="94">
        <v>4</v>
      </c>
      <c r="F66" s="90"/>
      <c r="G66" s="91"/>
      <c r="H66" s="90" t="s">
        <v>177</v>
      </c>
      <c r="I66" s="91"/>
      <c r="J66" s="93" t="s">
        <v>178</v>
      </c>
      <c r="K66" s="94" t="s">
        <v>69</v>
      </c>
      <c r="L66" s="94" t="s">
        <v>100</v>
      </c>
      <c r="M66" s="93" t="s">
        <v>47</v>
      </c>
      <c r="N66" s="94" t="s">
        <v>50</v>
      </c>
      <c r="O66" s="93" t="s">
        <v>12</v>
      </c>
      <c r="P66" s="93" t="s">
        <v>15</v>
      </c>
      <c r="Q66" s="235"/>
      <c r="R66" s="236"/>
      <c r="S66" s="236"/>
      <c r="T66" s="94"/>
      <c r="U66" s="236"/>
      <c r="V66" s="236"/>
      <c r="W66" s="236"/>
      <c r="X66" s="236"/>
      <c r="Y66" s="236"/>
      <c r="Z66" s="237"/>
      <c r="AA66" s="237"/>
      <c r="AB66" s="237"/>
      <c r="AC66" s="237"/>
      <c r="AD66" s="237"/>
      <c r="AE66" s="237"/>
      <c r="AF66" s="237"/>
      <c r="AG66" s="93" t="s">
        <v>42</v>
      </c>
      <c r="AH66" s="239">
        <v>0</v>
      </c>
    </row>
    <row r="67" spans="1:60" s="240" customFormat="1" ht="37.5" x14ac:dyDescent="0.3">
      <c r="A67" s="234" t="str">
        <f t="shared" si="10"/>
        <v>ID-DTI-5.2.5</v>
      </c>
      <c r="B67" s="94" t="s">
        <v>69</v>
      </c>
      <c r="C67" s="94">
        <v>5</v>
      </c>
      <c r="D67" s="94">
        <v>2</v>
      </c>
      <c r="E67" s="94">
        <v>5</v>
      </c>
      <c r="F67" s="90"/>
      <c r="G67" s="91"/>
      <c r="H67" s="90" t="s">
        <v>168</v>
      </c>
      <c r="I67" s="91"/>
      <c r="J67" s="93" t="s">
        <v>179</v>
      </c>
      <c r="K67" s="94" t="s">
        <v>69</v>
      </c>
      <c r="L67" s="94" t="s">
        <v>100</v>
      </c>
      <c r="M67" s="93" t="s">
        <v>47</v>
      </c>
      <c r="N67" s="94" t="s">
        <v>50</v>
      </c>
      <c r="O67" s="93" t="s">
        <v>12</v>
      </c>
      <c r="P67" s="93" t="s">
        <v>15</v>
      </c>
      <c r="Q67" s="235"/>
      <c r="R67" s="236"/>
      <c r="S67" s="236"/>
      <c r="T67" s="94"/>
      <c r="U67" s="236"/>
      <c r="V67" s="236"/>
      <c r="W67" s="236"/>
      <c r="X67" s="236"/>
      <c r="Y67" s="236"/>
      <c r="Z67" s="237"/>
      <c r="AA67" s="237"/>
      <c r="AB67" s="237"/>
      <c r="AC67" s="237"/>
      <c r="AD67" s="237"/>
      <c r="AE67" s="237"/>
      <c r="AF67" s="237"/>
      <c r="AG67" s="93" t="s">
        <v>42</v>
      </c>
      <c r="AH67" s="239">
        <v>0</v>
      </c>
    </row>
    <row r="68" spans="1:60" s="233" customFormat="1" ht="37.5" x14ac:dyDescent="0.3">
      <c r="A68" s="221"/>
      <c r="B68" s="222"/>
      <c r="C68" s="222">
        <v>5</v>
      </c>
      <c r="D68" s="222">
        <v>3</v>
      </c>
      <c r="E68" s="222"/>
      <c r="F68" s="223"/>
      <c r="G68" s="223" t="s">
        <v>180</v>
      </c>
      <c r="H68" s="223"/>
      <c r="I68" s="223"/>
      <c r="J68" s="224"/>
      <c r="K68" s="225"/>
      <c r="L68" s="225"/>
      <c r="M68" s="224"/>
      <c r="N68" s="225"/>
      <c r="O68" s="224" t="s">
        <v>12</v>
      </c>
      <c r="P68" s="224" t="s">
        <v>15</v>
      </c>
      <c r="Q68" s="226" t="s">
        <v>93</v>
      </c>
      <c r="R68" s="227">
        <v>1</v>
      </c>
      <c r="S68" s="228"/>
      <c r="T68" s="228"/>
      <c r="U68" s="225"/>
      <c r="V68" s="225"/>
      <c r="W68" s="225"/>
      <c r="X68" s="225"/>
      <c r="Y68" s="229"/>
      <c r="Z68" s="230"/>
      <c r="AA68" s="229"/>
      <c r="AB68" s="230"/>
      <c r="AC68" s="230"/>
      <c r="AD68" s="230"/>
      <c r="AE68" s="230"/>
      <c r="AF68" s="230"/>
      <c r="AG68" s="224" t="s">
        <v>42</v>
      </c>
      <c r="AH68" s="231">
        <f>SUM(AH69:AH73)</f>
        <v>0</v>
      </c>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7"/>
      <c r="BH68" s="207"/>
    </row>
    <row r="69" spans="1:60" s="240" customFormat="1" ht="37.5" x14ac:dyDescent="0.3">
      <c r="A69" s="234" t="str">
        <f t="shared" ref="A69:A73" si="11">+ CONCATENATE("ID", "-", B69, "-",C69, ".", D69, ".", E69)</f>
        <v>ID-DTI-5.3.1</v>
      </c>
      <c r="B69" s="94" t="s">
        <v>69</v>
      </c>
      <c r="C69" s="94">
        <v>5</v>
      </c>
      <c r="D69" s="94">
        <v>3</v>
      </c>
      <c r="E69" s="94">
        <v>1</v>
      </c>
      <c r="F69" s="90"/>
      <c r="G69" s="91"/>
      <c r="H69" s="90" t="s">
        <v>181</v>
      </c>
      <c r="I69" s="91"/>
      <c r="J69" s="93" t="s">
        <v>172</v>
      </c>
      <c r="K69" s="94" t="s">
        <v>69</v>
      </c>
      <c r="L69" s="94" t="s">
        <v>100</v>
      </c>
      <c r="M69" s="93" t="s">
        <v>49</v>
      </c>
      <c r="N69" s="94" t="s">
        <v>50</v>
      </c>
      <c r="O69" s="93" t="s">
        <v>12</v>
      </c>
      <c r="P69" s="93" t="s">
        <v>15</v>
      </c>
      <c r="Q69" s="235"/>
      <c r="R69" s="236"/>
      <c r="S69" s="236"/>
      <c r="T69" s="94"/>
      <c r="U69" s="236"/>
      <c r="V69" s="236"/>
      <c r="W69" s="236"/>
      <c r="X69" s="236"/>
      <c r="Y69" s="236"/>
      <c r="Z69" s="237"/>
      <c r="AA69" s="237"/>
      <c r="AB69" s="237"/>
      <c r="AC69" s="237"/>
      <c r="AD69" s="237"/>
      <c r="AE69" s="237"/>
      <c r="AF69" s="237"/>
      <c r="AG69" s="93" t="s">
        <v>42</v>
      </c>
      <c r="AH69" s="239">
        <v>0</v>
      </c>
    </row>
    <row r="70" spans="1:60" s="240" customFormat="1" ht="37.5" x14ac:dyDescent="0.3">
      <c r="A70" s="234" t="str">
        <f t="shared" si="11"/>
        <v>ID-DTI-5.3.2</v>
      </c>
      <c r="B70" s="94" t="s">
        <v>69</v>
      </c>
      <c r="C70" s="94">
        <v>5</v>
      </c>
      <c r="D70" s="94">
        <v>3</v>
      </c>
      <c r="E70" s="94">
        <v>2</v>
      </c>
      <c r="F70" s="90"/>
      <c r="G70" s="91"/>
      <c r="H70" s="90" t="s">
        <v>182</v>
      </c>
      <c r="I70" s="91"/>
      <c r="J70" s="93" t="s">
        <v>174</v>
      </c>
      <c r="K70" s="94" t="s">
        <v>69</v>
      </c>
      <c r="L70" s="94" t="s">
        <v>100</v>
      </c>
      <c r="M70" s="93" t="s">
        <v>49</v>
      </c>
      <c r="N70" s="94" t="s">
        <v>50</v>
      </c>
      <c r="O70" s="93" t="s">
        <v>12</v>
      </c>
      <c r="P70" s="93" t="s">
        <v>15</v>
      </c>
      <c r="Q70" s="235"/>
      <c r="R70" s="236"/>
      <c r="S70" s="236"/>
      <c r="T70" s="94"/>
      <c r="U70" s="236"/>
      <c r="V70" s="236"/>
      <c r="W70" s="236"/>
      <c r="X70" s="236"/>
      <c r="Y70" s="236"/>
      <c r="Z70" s="237"/>
      <c r="AA70" s="237"/>
      <c r="AB70" s="237"/>
      <c r="AC70" s="237"/>
      <c r="AD70" s="237"/>
      <c r="AE70" s="237"/>
      <c r="AF70" s="237"/>
      <c r="AG70" s="93" t="s">
        <v>42</v>
      </c>
      <c r="AH70" s="239">
        <v>0</v>
      </c>
    </row>
    <row r="71" spans="1:60" s="240" customFormat="1" ht="37.5" x14ac:dyDescent="0.3">
      <c r="A71" s="234" t="str">
        <f t="shared" si="11"/>
        <v>ID-DTI-5.3.3</v>
      </c>
      <c r="B71" s="94" t="s">
        <v>69</v>
      </c>
      <c r="C71" s="94">
        <v>5</v>
      </c>
      <c r="D71" s="94">
        <v>3</v>
      </c>
      <c r="E71" s="94">
        <v>3</v>
      </c>
      <c r="F71" s="90"/>
      <c r="G71" s="91"/>
      <c r="H71" s="90" t="s">
        <v>183</v>
      </c>
      <c r="I71" s="91"/>
      <c r="J71" s="93" t="s">
        <v>176</v>
      </c>
      <c r="K71" s="94" t="s">
        <v>69</v>
      </c>
      <c r="L71" s="94" t="s">
        <v>100</v>
      </c>
      <c r="M71" s="93" t="s">
        <v>49</v>
      </c>
      <c r="N71" s="94" t="s">
        <v>50</v>
      </c>
      <c r="O71" s="93" t="s">
        <v>12</v>
      </c>
      <c r="P71" s="93" t="s">
        <v>15</v>
      </c>
      <c r="Q71" s="235"/>
      <c r="R71" s="236"/>
      <c r="S71" s="236"/>
      <c r="T71" s="94"/>
      <c r="U71" s="236"/>
      <c r="V71" s="236"/>
      <c r="W71" s="236"/>
      <c r="X71" s="236"/>
      <c r="Y71" s="236"/>
      <c r="Z71" s="237"/>
      <c r="AA71" s="237"/>
      <c r="AB71" s="237"/>
      <c r="AC71" s="237"/>
      <c r="AD71" s="237"/>
      <c r="AE71" s="237"/>
      <c r="AF71" s="237"/>
      <c r="AG71" s="93" t="s">
        <v>42</v>
      </c>
      <c r="AH71" s="239">
        <v>0</v>
      </c>
    </row>
    <row r="72" spans="1:60" s="240" customFormat="1" ht="37.5" x14ac:dyDescent="0.3">
      <c r="A72" s="234" t="str">
        <f t="shared" si="11"/>
        <v>ID-DTI-5.3.4</v>
      </c>
      <c r="B72" s="94" t="s">
        <v>69</v>
      </c>
      <c r="C72" s="94">
        <v>5</v>
      </c>
      <c r="D72" s="94">
        <v>3</v>
      </c>
      <c r="E72" s="94">
        <v>4</v>
      </c>
      <c r="F72" s="90"/>
      <c r="G72" s="91"/>
      <c r="H72" s="90" t="s">
        <v>177</v>
      </c>
      <c r="I72" s="91"/>
      <c r="J72" s="93" t="s">
        <v>178</v>
      </c>
      <c r="K72" s="94" t="s">
        <v>69</v>
      </c>
      <c r="L72" s="94" t="s">
        <v>100</v>
      </c>
      <c r="M72" s="93" t="s">
        <v>49</v>
      </c>
      <c r="N72" s="94" t="s">
        <v>50</v>
      </c>
      <c r="O72" s="93" t="s">
        <v>12</v>
      </c>
      <c r="P72" s="93" t="s">
        <v>15</v>
      </c>
      <c r="Q72" s="235"/>
      <c r="R72" s="236"/>
      <c r="S72" s="236"/>
      <c r="T72" s="94"/>
      <c r="U72" s="236"/>
      <c r="V72" s="236"/>
      <c r="W72" s="236"/>
      <c r="X72" s="236"/>
      <c r="Y72" s="236"/>
      <c r="Z72" s="237"/>
      <c r="AA72" s="237"/>
      <c r="AB72" s="237"/>
      <c r="AC72" s="237"/>
      <c r="AD72" s="237"/>
      <c r="AE72" s="237"/>
      <c r="AF72" s="237"/>
      <c r="AG72" s="93" t="s">
        <v>42</v>
      </c>
      <c r="AH72" s="239">
        <v>0</v>
      </c>
    </row>
    <row r="73" spans="1:60" s="240" customFormat="1" ht="37.5" x14ac:dyDescent="0.3">
      <c r="A73" s="234" t="str">
        <f t="shared" si="11"/>
        <v>ID-DTI-5.3.5</v>
      </c>
      <c r="B73" s="94" t="s">
        <v>69</v>
      </c>
      <c r="C73" s="94">
        <v>5</v>
      </c>
      <c r="D73" s="94">
        <v>3</v>
      </c>
      <c r="E73" s="94">
        <v>5</v>
      </c>
      <c r="F73" s="90"/>
      <c r="G73" s="91"/>
      <c r="H73" s="90" t="s">
        <v>168</v>
      </c>
      <c r="I73" s="91"/>
      <c r="J73" s="93" t="s">
        <v>179</v>
      </c>
      <c r="K73" s="94" t="s">
        <v>69</v>
      </c>
      <c r="L73" s="94" t="s">
        <v>100</v>
      </c>
      <c r="M73" s="93" t="s">
        <v>49</v>
      </c>
      <c r="N73" s="94" t="s">
        <v>50</v>
      </c>
      <c r="O73" s="93" t="s">
        <v>12</v>
      </c>
      <c r="P73" s="93" t="s">
        <v>15</v>
      </c>
      <c r="Q73" s="235"/>
      <c r="R73" s="236"/>
      <c r="S73" s="236"/>
      <c r="T73" s="94"/>
      <c r="U73" s="236"/>
      <c r="V73" s="236"/>
      <c r="W73" s="236"/>
      <c r="X73" s="236"/>
      <c r="Y73" s="236"/>
      <c r="Z73" s="237"/>
      <c r="AA73" s="237"/>
      <c r="AB73" s="237"/>
      <c r="AC73" s="237"/>
      <c r="AD73" s="237"/>
      <c r="AE73" s="237"/>
      <c r="AF73" s="237"/>
      <c r="AG73" s="93" t="s">
        <v>42</v>
      </c>
      <c r="AH73" s="239">
        <v>0</v>
      </c>
    </row>
    <row r="74" spans="1:60" s="233" customFormat="1" ht="37.5" x14ac:dyDescent="0.3">
      <c r="A74" s="221"/>
      <c r="B74" s="222"/>
      <c r="C74" s="222">
        <v>5</v>
      </c>
      <c r="D74" s="222">
        <v>4</v>
      </c>
      <c r="E74" s="222"/>
      <c r="F74" s="223"/>
      <c r="G74" s="223" t="s">
        <v>184</v>
      </c>
      <c r="H74" s="223"/>
      <c r="I74" s="223"/>
      <c r="J74" s="224"/>
      <c r="K74" s="225"/>
      <c r="L74" s="225"/>
      <c r="M74" s="224"/>
      <c r="N74" s="225"/>
      <c r="O74" s="224" t="s">
        <v>12</v>
      </c>
      <c r="P74" s="224" t="s">
        <v>15</v>
      </c>
      <c r="Q74" s="226" t="s">
        <v>93</v>
      </c>
      <c r="R74" s="227">
        <v>1</v>
      </c>
      <c r="S74" s="228"/>
      <c r="T74" s="228"/>
      <c r="U74" s="225"/>
      <c r="V74" s="225"/>
      <c r="W74" s="225"/>
      <c r="X74" s="225"/>
      <c r="Y74" s="229"/>
      <c r="Z74" s="230"/>
      <c r="AA74" s="229"/>
      <c r="AB74" s="230"/>
      <c r="AC74" s="230"/>
      <c r="AD74" s="230"/>
      <c r="AE74" s="230"/>
      <c r="AF74" s="230"/>
      <c r="AG74" s="224" t="s">
        <v>42</v>
      </c>
      <c r="AH74" s="231">
        <f>SUM(AH75:AH78)</f>
        <v>0</v>
      </c>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row>
    <row r="75" spans="1:60" s="240" customFormat="1" ht="37.5" x14ac:dyDescent="0.3">
      <c r="A75" s="234" t="str">
        <f t="shared" ref="A75:A78" si="12">+ CONCATENATE("ID", "-", B75, "-",C75, ".", D75, ".", E75)</f>
        <v>ID-DTI-5.4.1</v>
      </c>
      <c r="B75" s="94" t="s">
        <v>69</v>
      </c>
      <c r="C75" s="94">
        <v>5</v>
      </c>
      <c r="D75" s="94">
        <v>4</v>
      </c>
      <c r="E75" s="94">
        <v>1</v>
      </c>
      <c r="F75" s="90"/>
      <c r="G75" s="91"/>
      <c r="H75" s="90" t="s">
        <v>110</v>
      </c>
      <c r="I75" s="91"/>
      <c r="J75" s="93" t="s">
        <v>163</v>
      </c>
      <c r="K75" s="94" t="s">
        <v>69</v>
      </c>
      <c r="L75" s="94" t="s">
        <v>100</v>
      </c>
      <c r="M75" s="93" t="s">
        <v>69</v>
      </c>
      <c r="N75" s="94" t="s">
        <v>50</v>
      </c>
      <c r="O75" s="93" t="s">
        <v>12</v>
      </c>
      <c r="P75" s="93" t="s">
        <v>15</v>
      </c>
      <c r="Q75" s="235"/>
      <c r="R75" s="236"/>
      <c r="S75" s="236"/>
      <c r="T75" s="94"/>
      <c r="U75" s="236"/>
      <c r="V75" s="236"/>
      <c r="W75" s="236"/>
      <c r="X75" s="236"/>
      <c r="Y75" s="236"/>
      <c r="Z75" s="237"/>
      <c r="AA75" s="237"/>
      <c r="AB75" s="237"/>
      <c r="AC75" s="237"/>
      <c r="AD75" s="237"/>
      <c r="AE75" s="237"/>
      <c r="AF75" s="237"/>
      <c r="AG75" s="93" t="s">
        <v>42</v>
      </c>
      <c r="AH75" s="239">
        <v>0</v>
      </c>
    </row>
    <row r="76" spans="1:60" s="240" customFormat="1" ht="37.5" x14ac:dyDescent="0.3">
      <c r="A76" s="234" t="str">
        <f t="shared" si="12"/>
        <v>ID-DTI-5.4.2</v>
      </c>
      <c r="B76" s="94" t="s">
        <v>69</v>
      </c>
      <c r="C76" s="94">
        <v>5</v>
      </c>
      <c r="D76" s="94">
        <v>4</v>
      </c>
      <c r="E76" s="94">
        <v>2</v>
      </c>
      <c r="F76" s="90"/>
      <c r="G76" s="91"/>
      <c r="H76" s="90" t="s">
        <v>112</v>
      </c>
      <c r="I76" s="91"/>
      <c r="J76" s="93" t="s">
        <v>164</v>
      </c>
      <c r="K76" s="94" t="s">
        <v>69</v>
      </c>
      <c r="L76" s="94" t="s">
        <v>100</v>
      </c>
      <c r="M76" s="93" t="s">
        <v>69</v>
      </c>
      <c r="N76" s="94" t="s">
        <v>50</v>
      </c>
      <c r="O76" s="93" t="s">
        <v>12</v>
      </c>
      <c r="P76" s="93" t="s">
        <v>15</v>
      </c>
      <c r="Q76" s="235"/>
      <c r="R76" s="236"/>
      <c r="S76" s="236"/>
      <c r="T76" s="94"/>
      <c r="U76" s="236"/>
      <c r="V76" s="236"/>
      <c r="W76" s="236"/>
      <c r="X76" s="236"/>
      <c r="Y76" s="236"/>
      <c r="Z76" s="237"/>
      <c r="AA76" s="237"/>
      <c r="AB76" s="237"/>
      <c r="AC76" s="237"/>
      <c r="AD76" s="237"/>
      <c r="AE76" s="237"/>
      <c r="AF76" s="237"/>
      <c r="AG76" s="93" t="s">
        <v>42</v>
      </c>
      <c r="AH76" s="239">
        <v>0</v>
      </c>
    </row>
    <row r="77" spans="1:60" s="240" customFormat="1" ht="37.5" x14ac:dyDescent="0.3">
      <c r="A77" s="234" t="str">
        <f t="shared" si="12"/>
        <v>ID-DTI-5.4.3</v>
      </c>
      <c r="B77" s="94" t="s">
        <v>69</v>
      </c>
      <c r="C77" s="94">
        <v>5</v>
      </c>
      <c r="D77" s="94">
        <v>4</v>
      </c>
      <c r="E77" s="94">
        <v>3</v>
      </c>
      <c r="F77" s="90"/>
      <c r="G77" s="91"/>
      <c r="H77" s="90" t="s">
        <v>166</v>
      </c>
      <c r="I77" s="91"/>
      <c r="J77" s="93" t="s">
        <v>167</v>
      </c>
      <c r="K77" s="94" t="s">
        <v>69</v>
      </c>
      <c r="L77" s="94" t="s">
        <v>100</v>
      </c>
      <c r="M77" s="93" t="s">
        <v>69</v>
      </c>
      <c r="N77" s="94" t="s">
        <v>50</v>
      </c>
      <c r="O77" s="93" t="s">
        <v>12</v>
      </c>
      <c r="P77" s="93" t="s">
        <v>15</v>
      </c>
      <c r="Q77" s="235"/>
      <c r="R77" s="236"/>
      <c r="S77" s="236"/>
      <c r="T77" s="94"/>
      <c r="U77" s="236"/>
      <c r="V77" s="236"/>
      <c r="W77" s="236"/>
      <c r="X77" s="236"/>
      <c r="Y77" s="236"/>
      <c r="Z77" s="237"/>
      <c r="AA77" s="237"/>
      <c r="AB77" s="237"/>
      <c r="AC77" s="237"/>
      <c r="AD77" s="237"/>
      <c r="AE77" s="237"/>
      <c r="AF77" s="237"/>
      <c r="AG77" s="93" t="s">
        <v>42</v>
      </c>
      <c r="AH77" s="239">
        <v>0</v>
      </c>
    </row>
    <row r="78" spans="1:60" s="240" customFormat="1" ht="56.25" x14ac:dyDescent="0.3">
      <c r="A78" s="234" t="str">
        <f t="shared" si="12"/>
        <v>ID-DTI-5.4.4</v>
      </c>
      <c r="B78" s="94" t="s">
        <v>69</v>
      </c>
      <c r="C78" s="94">
        <v>5</v>
      </c>
      <c r="D78" s="94">
        <v>4</v>
      </c>
      <c r="E78" s="94">
        <v>4</v>
      </c>
      <c r="F78" s="90"/>
      <c r="G78" s="91"/>
      <c r="H78" s="90" t="s">
        <v>168</v>
      </c>
      <c r="I78" s="91"/>
      <c r="J78" s="93" t="s">
        <v>169</v>
      </c>
      <c r="K78" s="94" t="s">
        <v>69</v>
      </c>
      <c r="L78" s="94" t="s">
        <v>100</v>
      </c>
      <c r="M78" s="93" t="s">
        <v>69</v>
      </c>
      <c r="N78" s="94" t="s">
        <v>50</v>
      </c>
      <c r="O78" s="93" t="s">
        <v>12</v>
      </c>
      <c r="P78" s="93" t="s">
        <v>15</v>
      </c>
      <c r="Q78" s="235"/>
      <c r="R78" s="236"/>
      <c r="S78" s="236"/>
      <c r="T78" s="94"/>
      <c r="U78" s="236"/>
      <c r="V78" s="236"/>
      <c r="W78" s="236"/>
      <c r="X78" s="236"/>
      <c r="Y78" s="236"/>
      <c r="Z78" s="237"/>
      <c r="AA78" s="237"/>
      <c r="AB78" s="237"/>
      <c r="AC78" s="237"/>
      <c r="AD78" s="237"/>
      <c r="AE78" s="237"/>
      <c r="AF78" s="237"/>
      <c r="AG78" s="93" t="s">
        <v>42</v>
      </c>
      <c r="AH78" s="239">
        <v>0</v>
      </c>
    </row>
    <row r="79" spans="1:60" s="233" customFormat="1" ht="37.5" x14ac:dyDescent="0.3">
      <c r="A79" s="221"/>
      <c r="B79" s="222"/>
      <c r="C79" s="222">
        <v>5</v>
      </c>
      <c r="D79" s="222">
        <v>5</v>
      </c>
      <c r="E79" s="222"/>
      <c r="F79" s="223"/>
      <c r="G79" s="223" t="s">
        <v>185</v>
      </c>
      <c r="H79" s="223"/>
      <c r="I79" s="223"/>
      <c r="J79" s="224"/>
      <c r="K79" s="225"/>
      <c r="L79" s="225"/>
      <c r="M79" s="224"/>
      <c r="N79" s="225"/>
      <c r="O79" s="224" t="s">
        <v>12</v>
      </c>
      <c r="P79" s="224" t="s">
        <v>15</v>
      </c>
      <c r="Q79" s="226" t="s">
        <v>93</v>
      </c>
      <c r="R79" s="227">
        <v>1</v>
      </c>
      <c r="S79" s="228"/>
      <c r="T79" s="228"/>
      <c r="U79" s="225"/>
      <c r="V79" s="225"/>
      <c r="W79" s="225"/>
      <c r="X79" s="225"/>
      <c r="Y79" s="229"/>
      <c r="Z79" s="230"/>
      <c r="AA79" s="229"/>
      <c r="AB79" s="230"/>
      <c r="AC79" s="230"/>
      <c r="AD79" s="230"/>
      <c r="AE79" s="230"/>
      <c r="AF79" s="230"/>
      <c r="AG79" s="224" t="s">
        <v>42</v>
      </c>
      <c r="AH79" s="231">
        <f>SUM(AH80:AH83)</f>
        <v>0</v>
      </c>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c r="BF79" s="207"/>
      <c r="BG79" s="207"/>
      <c r="BH79" s="207"/>
    </row>
    <row r="80" spans="1:60" s="240" customFormat="1" ht="37.5" x14ac:dyDescent="0.3">
      <c r="A80" s="234" t="str">
        <f t="shared" ref="A80:A83" si="13">+ CONCATENATE("ID", "-", B80, "-",C80, ".", D80, ".", E80)</f>
        <v>ID-DTI-5.5.1</v>
      </c>
      <c r="B80" s="94" t="s">
        <v>69</v>
      </c>
      <c r="C80" s="94">
        <v>5</v>
      </c>
      <c r="D80" s="94">
        <v>5</v>
      </c>
      <c r="E80" s="94">
        <v>1</v>
      </c>
      <c r="F80" s="90"/>
      <c r="G80" s="91"/>
      <c r="H80" s="90" t="s">
        <v>110</v>
      </c>
      <c r="I80" s="91"/>
      <c r="J80" s="93" t="s">
        <v>163</v>
      </c>
      <c r="K80" s="94" t="s">
        <v>69</v>
      </c>
      <c r="L80" s="94" t="s">
        <v>100</v>
      </c>
      <c r="M80" s="93" t="s">
        <v>49</v>
      </c>
      <c r="N80" s="94" t="s">
        <v>50</v>
      </c>
      <c r="O80" s="93" t="s">
        <v>12</v>
      </c>
      <c r="P80" s="93" t="s">
        <v>15</v>
      </c>
      <c r="Q80" s="235"/>
      <c r="R80" s="236"/>
      <c r="S80" s="236"/>
      <c r="T80" s="94"/>
      <c r="U80" s="236"/>
      <c r="V80" s="236"/>
      <c r="W80" s="236"/>
      <c r="X80" s="236"/>
      <c r="Y80" s="236"/>
      <c r="Z80" s="237"/>
      <c r="AA80" s="237"/>
      <c r="AB80" s="237"/>
      <c r="AC80" s="237"/>
      <c r="AD80" s="237"/>
      <c r="AE80" s="237"/>
      <c r="AF80" s="237"/>
      <c r="AG80" s="93" t="s">
        <v>42</v>
      </c>
      <c r="AH80" s="239">
        <v>0</v>
      </c>
    </row>
    <row r="81" spans="1:60" s="240" customFormat="1" ht="37.5" x14ac:dyDescent="0.3">
      <c r="A81" s="234" t="str">
        <f t="shared" si="13"/>
        <v>ID-DTI-5.5.2</v>
      </c>
      <c r="B81" s="94" t="s">
        <v>69</v>
      </c>
      <c r="C81" s="94">
        <v>5</v>
      </c>
      <c r="D81" s="94">
        <v>5</v>
      </c>
      <c r="E81" s="94">
        <v>2</v>
      </c>
      <c r="F81" s="90"/>
      <c r="G81" s="91"/>
      <c r="H81" s="90" t="s">
        <v>112</v>
      </c>
      <c r="I81" s="91"/>
      <c r="J81" s="93" t="s">
        <v>164</v>
      </c>
      <c r="K81" s="94" t="s">
        <v>69</v>
      </c>
      <c r="L81" s="94" t="s">
        <v>100</v>
      </c>
      <c r="M81" s="93" t="s">
        <v>49</v>
      </c>
      <c r="N81" s="94" t="s">
        <v>50</v>
      </c>
      <c r="O81" s="93" t="s">
        <v>12</v>
      </c>
      <c r="P81" s="93" t="s">
        <v>15</v>
      </c>
      <c r="Q81" s="235"/>
      <c r="R81" s="236"/>
      <c r="S81" s="236"/>
      <c r="T81" s="94"/>
      <c r="U81" s="236"/>
      <c r="V81" s="236"/>
      <c r="W81" s="236"/>
      <c r="X81" s="236"/>
      <c r="Y81" s="236"/>
      <c r="Z81" s="237"/>
      <c r="AA81" s="237"/>
      <c r="AB81" s="237"/>
      <c r="AC81" s="237"/>
      <c r="AD81" s="237"/>
      <c r="AE81" s="237"/>
      <c r="AF81" s="237"/>
      <c r="AG81" s="93" t="s">
        <v>42</v>
      </c>
      <c r="AH81" s="239">
        <v>0</v>
      </c>
    </row>
    <row r="82" spans="1:60" s="240" customFormat="1" ht="37.5" x14ac:dyDescent="0.3">
      <c r="A82" s="234" t="str">
        <f t="shared" si="13"/>
        <v>ID-DTI-5.5.3</v>
      </c>
      <c r="B82" s="94" t="s">
        <v>69</v>
      </c>
      <c r="C82" s="94">
        <v>5</v>
      </c>
      <c r="D82" s="94">
        <v>5</v>
      </c>
      <c r="E82" s="94">
        <v>3</v>
      </c>
      <c r="F82" s="90"/>
      <c r="G82" s="91"/>
      <c r="H82" s="90" t="s">
        <v>166</v>
      </c>
      <c r="I82" s="91"/>
      <c r="J82" s="93" t="s">
        <v>167</v>
      </c>
      <c r="K82" s="94" t="s">
        <v>69</v>
      </c>
      <c r="L82" s="94" t="s">
        <v>100</v>
      </c>
      <c r="M82" s="93" t="s">
        <v>49</v>
      </c>
      <c r="N82" s="94" t="s">
        <v>50</v>
      </c>
      <c r="O82" s="93" t="s">
        <v>12</v>
      </c>
      <c r="P82" s="93" t="s">
        <v>15</v>
      </c>
      <c r="Q82" s="235"/>
      <c r="R82" s="236"/>
      <c r="S82" s="236"/>
      <c r="T82" s="94"/>
      <c r="U82" s="236"/>
      <c r="V82" s="236"/>
      <c r="W82" s="236"/>
      <c r="X82" s="236"/>
      <c r="Y82" s="236"/>
      <c r="Z82" s="237"/>
      <c r="AA82" s="237"/>
      <c r="AB82" s="237"/>
      <c r="AC82" s="237"/>
      <c r="AD82" s="237"/>
      <c r="AE82" s="237"/>
      <c r="AF82" s="237"/>
      <c r="AG82" s="93" t="s">
        <v>42</v>
      </c>
      <c r="AH82" s="239">
        <v>0</v>
      </c>
    </row>
    <row r="83" spans="1:60" s="240" customFormat="1" ht="56.25" x14ac:dyDescent="0.3">
      <c r="A83" s="234" t="str">
        <f t="shared" si="13"/>
        <v>ID-DTI-5.5.4</v>
      </c>
      <c r="B83" s="94" t="s">
        <v>69</v>
      </c>
      <c r="C83" s="94">
        <v>5</v>
      </c>
      <c r="D83" s="94">
        <v>5</v>
      </c>
      <c r="E83" s="94">
        <v>4</v>
      </c>
      <c r="F83" s="90"/>
      <c r="G83" s="91"/>
      <c r="H83" s="90" t="s">
        <v>168</v>
      </c>
      <c r="I83" s="91"/>
      <c r="J83" s="93" t="s">
        <v>169</v>
      </c>
      <c r="K83" s="94" t="s">
        <v>69</v>
      </c>
      <c r="L83" s="94" t="s">
        <v>100</v>
      </c>
      <c r="M83" s="93" t="s">
        <v>49</v>
      </c>
      <c r="N83" s="94" t="s">
        <v>50</v>
      </c>
      <c r="O83" s="93" t="s">
        <v>12</v>
      </c>
      <c r="P83" s="93" t="s">
        <v>15</v>
      </c>
      <c r="Q83" s="235"/>
      <c r="R83" s="236"/>
      <c r="S83" s="236"/>
      <c r="T83" s="94"/>
      <c r="U83" s="236"/>
      <c r="V83" s="236"/>
      <c r="W83" s="236"/>
      <c r="X83" s="236"/>
      <c r="Y83" s="236"/>
      <c r="Z83" s="237"/>
      <c r="AA83" s="237"/>
      <c r="AB83" s="237"/>
      <c r="AC83" s="237"/>
      <c r="AD83" s="237"/>
      <c r="AE83" s="237"/>
      <c r="AF83" s="237"/>
      <c r="AG83" s="93" t="s">
        <v>42</v>
      </c>
      <c r="AH83" s="239">
        <v>0</v>
      </c>
    </row>
    <row r="84" spans="1:60" s="233" customFormat="1" ht="37.5" x14ac:dyDescent="0.3">
      <c r="A84" s="221"/>
      <c r="B84" s="222"/>
      <c r="C84" s="222">
        <v>5</v>
      </c>
      <c r="D84" s="222">
        <v>6</v>
      </c>
      <c r="E84" s="222"/>
      <c r="F84" s="223"/>
      <c r="G84" s="223" t="s">
        <v>186</v>
      </c>
      <c r="H84" s="223"/>
      <c r="I84" s="223"/>
      <c r="J84" s="224"/>
      <c r="K84" s="225"/>
      <c r="L84" s="225"/>
      <c r="M84" s="224"/>
      <c r="N84" s="225"/>
      <c r="O84" s="224" t="s">
        <v>12</v>
      </c>
      <c r="P84" s="224" t="s">
        <v>15</v>
      </c>
      <c r="Q84" s="226" t="s">
        <v>93</v>
      </c>
      <c r="R84" s="227">
        <v>1</v>
      </c>
      <c r="S84" s="228"/>
      <c r="T84" s="228"/>
      <c r="U84" s="225"/>
      <c r="V84" s="225"/>
      <c r="W84" s="225"/>
      <c r="X84" s="225"/>
      <c r="Y84" s="229"/>
      <c r="Z84" s="230"/>
      <c r="AA84" s="229"/>
      <c r="AB84" s="230"/>
      <c r="AC84" s="230"/>
      <c r="AD84" s="230"/>
      <c r="AE84" s="230"/>
      <c r="AF84" s="230"/>
      <c r="AG84" s="224" t="s">
        <v>42</v>
      </c>
      <c r="AH84" s="231">
        <f>SUM(AH85:AH88)</f>
        <v>0</v>
      </c>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row>
    <row r="85" spans="1:60" s="240" customFormat="1" ht="37.5" x14ac:dyDescent="0.3">
      <c r="A85" s="234" t="str">
        <f t="shared" ref="A85:A88" si="14">+ CONCATENATE("ID", "-", B85, "-",C85, ".", D85, ".", E85)</f>
        <v>ID-DTI-5.6.1</v>
      </c>
      <c r="B85" s="94" t="s">
        <v>69</v>
      </c>
      <c r="C85" s="94">
        <v>5</v>
      </c>
      <c r="D85" s="94">
        <v>6</v>
      </c>
      <c r="E85" s="94">
        <v>1</v>
      </c>
      <c r="F85" s="90"/>
      <c r="G85" s="91"/>
      <c r="H85" s="90" t="s">
        <v>110</v>
      </c>
      <c r="I85" s="91"/>
      <c r="J85" s="93" t="s">
        <v>163</v>
      </c>
      <c r="K85" s="94" t="s">
        <v>69</v>
      </c>
      <c r="L85" s="94" t="s">
        <v>100</v>
      </c>
      <c r="M85" s="93" t="s">
        <v>49</v>
      </c>
      <c r="N85" s="94" t="s">
        <v>50</v>
      </c>
      <c r="O85" s="93" t="s">
        <v>12</v>
      </c>
      <c r="P85" s="93" t="s">
        <v>15</v>
      </c>
      <c r="Q85" s="235"/>
      <c r="R85" s="236"/>
      <c r="S85" s="236"/>
      <c r="T85" s="94"/>
      <c r="U85" s="236"/>
      <c r="V85" s="236"/>
      <c r="W85" s="236"/>
      <c r="X85" s="236"/>
      <c r="Y85" s="236"/>
      <c r="Z85" s="237"/>
      <c r="AA85" s="237"/>
      <c r="AB85" s="237"/>
      <c r="AC85" s="237"/>
      <c r="AD85" s="237"/>
      <c r="AE85" s="237"/>
      <c r="AF85" s="237"/>
      <c r="AG85" s="93" t="s">
        <v>42</v>
      </c>
      <c r="AH85" s="239">
        <v>0</v>
      </c>
    </row>
    <row r="86" spans="1:60" s="240" customFormat="1" ht="37.5" x14ac:dyDescent="0.3">
      <c r="A86" s="234" t="str">
        <f t="shared" si="14"/>
        <v>ID-DTI-5.6.2</v>
      </c>
      <c r="B86" s="94" t="s">
        <v>69</v>
      </c>
      <c r="C86" s="94">
        <v>5</v>
      </c>
      <c r="D86" s="94">
        <v>6</v>
      </c>
      <c r="E86" s="94">
        <v>2</v>
      </c>
      <c r="F86" s="90"/>
      <c r="G86" s="91"/>
      <c r="H86" s="90" t="s">
        <v>112</v>
      </c>
      <c r="I86" s="91"/>
      <c r="J86" s="93" t="s">
        <v>164</v>
      </c>
      <c r="K86" s="94" t="s">
        <v>69</v>
      </c>
      <c r="L86" s="94" t="s">
        <v>100</v>
      </c>
      <c r="M86" s="93" t="s">
        <v>49</v>
      </c>
      <c r="N86" s="94" t="s">
        <v>50</v>
      </c>
      <c r="O86" s="93" t="s">
        <v>12</v>
      </c>
      <c r="P86" s="93" t="s">
        <v>15</v>
      </c>
      <c r="Q86" s="235"/>
      <c r="R86" s="236"/>
      <c r="S86" s="236"/>
      <c r="T86" s="94"/>
      <c r="U86" s="236"/>
      <c r="V86" s="236"/>
      <c r="W86" s="236"/>
      <c r="X86" s="236"/>
      <c r="Y86" s="236"/>
      <c r="Z86" s="237"/>
      <c r="AA86" s="237"/>
      <c r="AB86" s="237"/>
      <c r="AC86" s="237"/>
      <c r="AD86" s="237"/>
      <c r="AE86" s="237"/>
      <c r="AF86" s="237"/>
      <c r="AG86" s="93" t="s">
        <v>42</v>
      </c>
      <c r="AH86" s="239">
        <v>0</v>
      </c>
    </row>
    <row r="87" spans="1:60" s="240" customFormat="1" ht="37.5" x14ac:dyDescent="0.3">
      <c r="A87" s="234" t="str">
        <f t="shared" si="14"/>
        <v>ID-DTI-5.6.3</v>
      </c>
      <c r="B87" s="94" t="s">
        <v>69</v>
      </c>
      <c r="C87" s="94">
        <v>5</v>
      </c>
      <c r="D87" s="94">
        <v>6</v>
      </c>
      <c r="E87" s="94">
        <v>3</v>
      </c>
      <c r="F87" s="90"/>
      <c r="G87" s="91"/>
      <c r="H87" s="90" t="s">
        <v>166</v>
      </c>
      <c r="I87" s="91"/>
      <c r="J87" s="93" t="s">
        <v>167</v>
      </c>
      <c r="K87" s="94" t="s">
        <v>69</v>
      </c>
      <c r="L87" s="94" t="s">
        <v>100</v>
      </c>
      <c r="M87" s="93" t="s">
        <v>49</v>
      </c>
      <c r="N87" s="94" t="s">
        <v>50</v>
      </c>
      <c r="O87" s="93" t="s">
        <v>12</v>
      </c>
      <c r="P87" s="93" t="s">
        <v>15</v>
      </c>
      <c r="Q87" s="235"/>
      <c r="R87" s="236"/>
      <c r="S87" s="236"/>
      <c r="T87" s="94"/>
      <c r="U87" s="236"/>
      <c r="V87" s="236"/>
      <c r="W87" s="236"/>
      <c r="X87" s="236"/>
      <c r="Y87" s="236"/>
      <c r="Z87" s="237"/>
      <c r="AA87" s="237"/>
      <c r="AB87" s="237"/>
      <c r="AC87" s="237"/>
      <c r="AD87" s="237"/>
      <c r="AE87" s="237"/>
      <c r="AF87" s="237"/>
      <c r="AG87" s="93" t="s">
        <v>42</v>
      </c>
      <c r="AH87" s="239">
        <v>0</v>
      </c>
    </row>
    <row r="88" spans="1:60" s="240" customFormat="1" ht="56.25" x14ac:dyDescent="0.3">
      <c r="A88" s="234" t="str">
        <f t="shared" si="14"/>
        <v>ID-DTI-5.6.4</v>
      </c>
      <c r="B88" s="94" t="s">
        <v>69</v>
      </c>
      <c r="C88" s="94">
        <v>5</v>
      </c>
      <c r="D88" s="94">
        <v>6</v>
      </c>
      <c r="E88" s="94">
        <v>4</v>
      </c>
      <c r="F88" s="90"/>
      <c r="G88" s="91"/>
      <c r="H88" s="90" t="s">
        <v>168</v>
      </c>
      <c r="I88" s="91"/>
      <c r="J88" s="93" t="s">
        <v>169</v>
      </c>
      <c r="K88" s="94" t="s">
        <v>69</v>
      </c>
      <c r="L88" s="94" t="s">
        <v>100</v>
      </c>
      <c r="M88" s="93" t="s">
        <v>49</v>
      </c>
      <c r="N88" s="94" t="s">
        <v>50</v>
      </c>
      <c r="O88" s="93" t="s">
        <v>12</v>
      </c>
      <c r="P88" s="93" t="s">
        <v>15</v>
      </c>
      <c r="Q88" s="235"/>
      <c r="R88" s="236"/>
      <c r="S88" s="236"/>
      <c r="T88" s="94"/>
      <c r="U88" s="236"/>
      <c r="V88" s="236"/>
      <c r="W88" s="236"/>
      <c r="X88" s="236"/>
      <c r="Y88" s="236"/>
      <c r="Z88" s="237"/>
      <c r="AA88" s="237"/>
      <c r="AB88" s="237"/>
      <c r="AC88" s="237"/>
      <c r="AD88" s="237"/>
      <c r="AE88" s="237"/>
      <c r="AF88" s="237"/>
      <c r="AG88" s="93" t="s">
        <v>42</v>
      </c>
      <c r="AH88" s="239">
        <v>0</v>
      </c>
    </row>
    <row r="89" spans="1:60" s="233" customFormat="1" ht="37.5" x14ac:dyDescent="0.3">
      <c r="A89" s="221"/>
      <c r="B89" s="222"/>
      <c r="C89" s="222">
        <v>5</v>
      </c>
      <c r="D89" s="222">
        <v>7</v>
      </c>
      <c r="E89" s="222"/>
      <c r="F89" s="223"/>
      <c r="G89" s="223" t="s">
        <v>187</v>
      </c>
      <c r="H89" s="223"/>
      <c r="I89" s="223"/>
      <c r="J89" s="224"/>
      <c r="K89" s="225"/>
      <c r="L89" s="225"/>
      <c r="M89" s="224"/>
      <c r="N89" s="225"/>
      <c r="O89" s="224" t="s">
        <v>12</v>
      </c>
      <c r="P89" s="224" t="s">
        <v>15</v>
      </c>
      <c r="Q89" s="226" t="s">
        <v>93</v>
      </c>
      <c r="R89" s="227">
        <v>1</v>
      </c>
      <c r="S89" s="228"/>
      <c r="T89" s="228"/>
      <c r="U89" s="225"/>
      <c r="V89" s="225"/>
      <c r="W89" s="225"/>
      <c r="X89" s="225"/>
      <c r="Y89" s="229"/>
      <c r="Z89" s="230"/>
      <c r="AA89" s="229"/>
      <c r="AB89" s="230"/>
      <c r="AC89" s="230"/>
      <c r="AD89" s="230"/>
      <c r="AE89" s="230"/>
      <c r="AF89" s="230"/>
      <c r="AG89" s="224" t="s">
        <v>42</v>
      </c>
      <c r="AH89" s="231">
        <f>SUM(AH90:AH93)</f>
        <v>0</v>
      </c>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row>
    <row r="90" spans="1:60" s="240" customFormat="1" ht="37.5" x14ac:dyDescent="0.3">
      <c r="A90" s="234" t="str">
        <f t="shared" ref="A90:A93" si="15">+ CONCATENATE("ID", "-", B90, "-",C90, ".", D90, ".", E90)</f>
        <v>ID-DTI-5.7.1</v>
      </c>
      <c r="B90" s="94" t="s">
        <v>69</v>
      </c>
      <c r="C90" s="94">
        <v>5</v>
      </c>
      <c r="D90" s="94">
        <v>7</v>
      </c>
      <c r="E90" s="94">
        <v>1</v>
      </c>
      <c r="F90" s="90"/>
      <c r="G90" s="91"/>
      <c r="H90" s="90" t="s">
        <v>110</v>
      </c>
      <c r="I90" s="91"/>
      <c r="J90" s="93" t="s">
        <v>163</v>
      </c>
      <c r="K90" s="94" t="s">
        <v>69</v>
      </c>
      <c r="L90" s="94" t="s">
        <v>100</v>
      </c>
      <c r="M90" s="93" t="s">
        <v>49</v>
      </c>
      <c r="N90" s="94" t="s">
        <v>50</v>
      </c>
      <c r="O90" s="93" t="s">
        <v>12</v>
      </c>
      <c r="P90" s="93" t="s">
        <v>15</v>
      </c>
      <c r="Q90" s="235"/>
      <c r="R90" s="236"/>
      <c r="S90" s="236"/>
      <c r="T90" s="94"/>
      <c r="U90" s="236"/>
      <c r="V90" s="236"/>
      <c r="W90" s="236"/>
      <c r="X90" s="236"/>
      <c r="Y90" s="236"/>
      <c r="Z90" s="237"/>
      <c r="AA90" s="237"/>
      <c r="AB90" s="237"/>
      <c r="AC90" s="237"/>
      <c r="AD90" s="237"/>
      <c r="AE90" s="237"/>
      <c r="AF90" s="237"/>
      <c r="AG90" s="93" t="s">
        <v>42</v>
      </c>
      <c r="AH90" s="239">
        <v>0</v>
      </c>
    </row>
    <row r="91" spans="1:60" s="240" customFormat="1" ht="37.5" x14ac:dyDescent="0.3">
      <c r="A91" s="234" t="str">
        <f t="shared" si="15"/>
        <v>ID-DTI-5.7.2</v>
      </c>
      <c r="B91" s="94" t="s">
        <v>69</v>
      </c>
      <c r="C91" s="94">
        <v>5</v>
      </c>
      <c r="D91" s="94">
        <v>7</v>
      </c>
      <c r="E91" s="94">
        <v>2</v>
      </c>
      <c r="F91" s="90"/>
      <c r="G91" s="91"/>
      <c r="H91" s="90" t="s">
        <v>112</v>
      </c>
      <c r="I91" s="91"/>
      <c r="J91" s="93" t="s">
        <v>164</v>
      </c>
      <c r="K91" s="94" t="s">
        <v>69</v>
      </c>
      <c r="L91" s="94" t="s">
        <v>100</v>
      </c>
      <c r="M91" s="93" t="s">
        <v>49</v>
      </c>
      <c r="N91" s="94" t="s">
        <v>50</v>
      </c>
      <c r="O91" s="93" t="s">
        <v>12</v>
      </c>
      <c r="P91" s="93" t="s">
        <v>15</v>
      </c>
      <c r="Q91" s="235"/>
      <c r="R91" s="236"/>
      <c r="S91" s="236"/>
      <c r="T91" s="94"/>
      <c r="U91" s="236"/>
      <c r="V91" s="236"/>
      <c r="W91" s="236"/>
      <c r="X91" s="236"/>
      <c r="Y91" s="236"/>
      <c r="Z91" s="237"/>
      <c r="AA91" s="237"/>
      <c r="AB91" s="237"/>
      <c r="AC91" s="237"/>
      <c r="AD91" s="237"/>
      <c r="AE91" s="237"/>
      <c r="AF91" s="237"/>
      <c r="AG91" s="93" t="s">
        <v>42</v>
      </c>
      <c r="AH91" s="239">
        <v>0</v>
      </c>
    </row>
    <row r="92" spans="1:60" s="240" customFormat="1" ht="37.5" x14ac:dyDescent="0.3">
      <c r="A92" s="234" t="str">
        <f t="shared" si="15"/>
        <v>ID-DTI-5.7.3</v>
      </c>
      <c r="B92" s="94" t="s">
        <v>69</v>
      </c>
      <c r="C92" s="94">
        <v>5</v>
      </c>
      <c r="D92" s="94">
        <v>7</v>
      </c>
      <c r="E92" s="94">
        <v>3</v>
      </c>
      <c r="F92" s="90"/>
      <c r="G92" s="91"/>
      <c r="H92" s="90" t="s">
        <v>166</v>
      </c>
      <c r="I92" s="91"/>
      <c r="J92" s="93" t="s">
        <v>167</v>
      </c>
      <c r="K92" s="94" t="s">
        <v>69</v>
      </c>
      <c r="L92" s="94" t="s">
        <v>100</v>
      </c>
      <c r="M92" s="93" t="s">
        <v>49</v>
      </c>
      <c r="N92" s="94" t="s">
        <v>50</v>
      </c>
      <c r="O92" s="93" t="s">
        <v>12</v>
      </c>
      <c r="P92" s="93" t="s">
        <v>15</v>
      </c>
      <c r="Q92" s="235"/>
      <c r="R92" s="236"/>
      <c r="S92" s="236"/>
      <c r="T92" s="94"/>
      <c r="U92" s="236"/>
      <c r="V92" s="236"/>
      <c r="W92" s="236"/>
      <c r="X92" s="236"/>
      <c r="Y92" s="236"/>
      <c r="Z92" s="237"/>
      <c r="AA92" s="237"/>
      <c r="AB92" s="237"/>
      <c r="AC92" s="237"/>
      <c r="AD92" s="237"/>
      <c r="AE92" s="237"/>
      <c r="AF92" s="237"/>
      <c r="AG92" s="93" t="s">
        <v>42</v>
      </c>
      <c r="AH92" s="239">
        <v>0</v>
      </c>
    </row>
    <row r="93" spans="1:60" s="240" customFormat="1" ht="56.25" x14ac:dyDescent="0.3">
      <c r="A93" s="234" t="str">
        <f t="shared" si="15"/>
        <v>ID-DTI-5.7.4</v>
      </c>
      <c r="B93" s="94" t="s">
        <v>69</v>
      </c>
      <c r="C93" s="94">
        <v>5</v>
      </c>
      <c r="D93" s="94">
        <v>7</v>
      </c>
      <c r="E93" s="94">
        <v>4</v>
      </c>
      <c r="F93" s="90"/>
      <c r="G93" s="91"/>
      <c r="H93" s="90" t="s">
        <v>168</v>
      </c>
      <c r="I93" s="91"/>
      <c r="J93" s="93" t="s">
        <v>169</v>
      </c>
      <c r="K93" s="94" t="s">
        <v>69</v>
      </c>
      <c r="L93" s="94" t="s">
        <v>100</v>
      </c>
      <c r="M93" s="93" t="s">
        <v>49</v>
      </c>
      <c r="N93" s="94" t="s">
        <v>50</v>
      </c>
      <c r="O93" s="93" t="s">
        <v>12</v>
      </c>
      <c r="P93" s="93" t="s">
        <v>15</v>
      </c>
      <c r="Q93" s="235"/>
      <c r="R93" s="236"/>
      <c r="S93" s="236"/>
      <c r="T93" s="94"/>
      <c r="U93" s="236"/>
      <c r="V93" s="236"/>
      <c r="W93" s="236"/>
      <c r="X93" s="236"/>
      <c r="Y93" s="236"/>
      <c r="Z93" s="237"/>
      <c r="AA93" s="237"/>
      <c r="AB93" s="237"/>
      <c r="AC93" s="237"/>
      <c r="AD93" s="237"/>
      <c r="AE93" s="237"/>
      <c r="AF93" s="237"/>
      <c r="AG93" s="93" t="s">
        <v>42</v>
      </c>
      <c r="AH93" s="239">
        <v>0</v>
      </c>
    </row>
    <row r="94" spans="1:60" s="233" customFormat="1" ht="37.5" x14ac:dyDescent="0.3">
      <c r="A94" s="221"/>
      <c r="B94" s="222"/>
      <c r="C94" s="222">
        <v>5</v>
      </c>
      <c r="D94" s="222">
        <v>7</v>
      </c>
      <c r="E94" s="222"/>
      <c r="F94" s="223"/>
      <c r="G94" s="223" t="s">
        <v>188</v>
      </c>
      <c r="H94" s="223"/>
      <c r="I94" s="223"/>
      <c r="J94" s="224"/>
      <c r="K94" s="225"/>
      <c r="L94" s="225"/>
      <c r="M94" s="224"/>
      <c r="N94" s="225"/>
      <c r="O94" s="224" t="s">
        <v>12</v>
      </c>
      <c r="P94" s="224" t="s">
        <v>15</v>
      </c>
      <c r="Q94" s="226" t="s">
        <v>93</v>
      </c>
      <c r="R94" s="227">
        <v>1</v>
      </c>
      <c r="S94" s="228"/>
      <c r="T94" s="228"/>
      <c r="U94" s="225"/>
      <c r="V94" s="225"/>
      <c r="W94" s="225"/>
      <c r="X94" s="225"/>
      <c r="Y94" s="229"/>
      <c r="Z94" s="230"/>
      <c r="AA94" s="229"/>
      <c r="AB94" s="230"/>
      <c r="AC94" s="230"/>
      <c r="AD94" s="230"/>
      <c r="AE94" s="230"/>
      <c r="AF94" s="230"/>
      <c r="AG94" s="224" t="s">
        <v>42</v>
      </c>
      <c r="AH94" s="231">
        <f>SUM(AH95:AH98)</f>
        <v>0</v>
      </c>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c r="BF94" s="207"/>
      <c r="BG94" s="207"/>
      <c r="BH94" s="207"/>
    </row>
    <row r="95" spans="1:60" s="240" customFormat="1" ht="37.5" x14ac:dyDescent="0.3">
      <c r="A95" s="234" t="str">
        <f t="shared" ref="A95:A98" si="16">+ CONCATENATE("ID", "-", B95, "-",C95, ".", D95, ".", E95)</f>
        <v>ID-DTI-5.7.1</v>
      </c>
      <c r="B95" s="94" t="s">
        <v>69</v>
      </c>
      <c r="C95" s="94">
        <v>5</v>
      </c>
      <c r="D95" s="94">
        <v>7</v>
      </c>
      <c r="E95" s="94">
        <v>1</v>
      </c>
      <c r="F95" s="90"/>
      <c r="G95" s="91"/>
      <c r="H95" s="90" t="s">
        <v>110</v>
      </c>
      <c r="I95" s="91"/>
      <c r="J95" s="93" t="s">
        <v>163</v>
      </c>
      <c r="K95" s="94" t="s">
        <v>69</v>
      </c>
      <c r="L95" s="94" t="s">
        <v>100</v>
      </c>
      <c r="M95" s="93" t="s">
        <v>49</v>
      </c>
      <c r="N95" s="94" t="s">
        <v>50</v>
      </c>
      <c r="O95" s="93" t="s">
        <v>12</v>
      </c>
      <c r="P95" s="93" t="s">
        <v>15</v>
      </c>
      <c r="Q95" s="235"/>
      <c r="R95" s="236"/>
      <c r="S95" s="236"/>
      <c r="T95" s="94"/>
      <c r="U95" s="236"/>
      <c r="V95" s="236"/>
      <c r="W95" s="236"/>
      <c r="X95" s="236"/>
      <c r="Y95" s="236"/>
      <c r="Z95" s="237"/>
      <c r="AA95" s="237"/>
      <c r="AB95" s="237"/>
      <c r="AC95" s="237"/>
      <c r="AD95" s="237"/>
      <c r="AE95" s="237"/>
      <c r="AF95" s="237"/>
      <c r="AG95" s="93" t="s">
        <v>42</v>
      </c>
      <c r="AH95" s="239">
        <v>0</v>
      </c>
    </row>
    <row r="96" spans="1:60" s="240" customFormat="1" ht="37.5" x14ac:dyDescent="0.3">
      <c r="A96" s="234" t="str">
        <f t="shared" si="16"/>
        <v>ID-DTI-5.7.2</v>
      </c>
      <c r="B96" s="94" t="s">
        <v>69</v>
      </c>
      <c r="C96" s="94">
        <v>5</v>
      </c>
      <c r="D96" s="94">
        <v>7</v>
      </c>
      <c r="E96" s="94">
        <v>2</v>
      </c>
      <c r="F96" s="90"/>
      <c r="G96" s="91"/>
      <c r="H96" s="90" t="s">
        <v>189</v>
      </c>
      <c r="I96" s="91"/>
      <c r="J96" s="93" t="s">
        <v>190</v>
      </c>
      <c r="K96" s="94" t="s">
        <v>69</v>
      </c>
      <c r="L96" s="94" t="s">
        <v>100</v>
      </c>
      <c r="M96" s="93" t="s">
        <v>49</v>
      </c>
      <c r="N96" s="94" t="s">
        <v>50</v>
      </c>
      <c r="O96" s="93" t="s">
        <v>12</v>
      </c>
      <c r="P96" s="93" t="s">
        <v>15</v>
      </c>
      <c r="Q96" s="235"/>
      <c r="R96" s="236"/>
      <c r="S96" s="236"/>
      <c r="T96" s="94"/>
      <c r="U96" s="236"/>
      <c r="V96" s="236"/>
      <c r="W96" s="236"/>
      <c r="X96" s="236"/>
      <c r="Y96" s="236"/>
      <c r="Z96" s="237"/>
      <c r="AA96" s="237"/>
      <c r="AB96" s="237"/>
      <c r="AC96" s="237"/>
      <c r="AD96" s="237"/>
      <c r="AE96" s="237"/>
      <c r="AF96" s="237"/>
      <c r="AG96" s="93" t="s">
        <v>42</v>
      </c>
      <c r="AH96" s="239">
        <v>0</v>
      </c>
    </row>
    <row r="97" spans="1:60" s="240" customFormat="1" ht="37.5" x14ac:dyDescent="0.3">
      <c r="A97" s="234" t="str">
        <f t="shared" si="16"/>
        <v>ID-DTI-5.7.3</v>
      </c>
      <c r="B97" s="94" t="s">
        <v>69</v>
      </c>
      <c r="C97" s="94">
        <v>5</v>
      </c>
      <c r="D97" s="94">
        <v>7</v>
      </c>
      <c r="E97" s="94">
        <v>3</v>
      </c>
      <c r="F97" s="90"/>
      <c r="G97" s="91"/>
      <c r="H97" s="90" t="s">
        <v>166</v>
      </c>
      <c r="I97" s="91"/>
      <c r="J97" s="93" t="s">
        <v>167</v>
      </c>
      <c r="K97" s="94" t="s">
        <v>69</v>
      </c>
      <c r="L97" s="94" t="s">
        <v>100</v>
      </c>
      <c r="M97" s="93" t="s">
        <v>49</v>
      </c>
      <c r="N97" s="94" t="s">
        <v>50</v>
      </c>
      <c r="O97" s="93" t="s">
        <v>12</v>
      </c>
      <c r="P97" s="93" t="s">
        <v>15</v>
      </c>
      <c r="Q97" s="235"/>
      <c r="R97" s="236"/>
      <c r="S97" s="236"/>
      <c r="T97" s="94"/>
      <c r="U97" s="236"/>
      <c r="V97" s="236"/>
      <c r="W97" s="236"/>
      <c r="X97" s="236"/>
      <c r="Y97" s="236"/>
      <c r="Z97" s="237"/>
      <c r="AA97" s="237"/>
      <c r="AB97" s="237"/>
      <c r="AC97" s="237"/>
      <c r="AD97" s="237"/>
      <c r="AE97" s="237"/>
      <c r="AF97" s="237"/>
      <c r="AG97" s="93" t="s">
        <v>42</v>
      </c>
      <c r="AH97" s="239">
        <v>0</v>
      </c>
    </row>
    <row r="98" spans="1:60" s="240" customFormat="1" ht="56.25" x14ac:dyDescent="0.3">
      <c r="A98" s="234" t="str">
        <f t="shared" si="16"/>
        <v>ID-DTI-5.7.4</v>
      </c>
      <c r="B98" s="94" t="s">
        <v>69</v>
      </c>
      <c r="C98" s="94">
        <v>5</v>
      </c>
      <c r="D98" s="94">
        <v>7</v>
      </c>
      <c r="E98" s="94">
        <v>4</v>
      </c>
      <c r="F98" s="90"/>
      <c r="G98" s="91"/>
      <c r="H98" s="90" t="s">
        <v>168</v>
      </c>
      <c r="I98" s="91"/>
      <c r="J98" s="93" t="s">
        <v>169</v>
      </c>
      <c r="K98" s="94" t="s">
        <v>69</v>
      </c>
      <c r="L98" s="94" t="s">
        <v>100</v>
      </c>
      <c r="M98" s="93" t="s">
        <v>49</v>
      </c>
      <c r="N98" s="94" t="s">
        <v>50</v>
      </c>
      <c r="O98" s="93" t="s">
        <v>12</v>
      </c>
      <c r="P98" s="93" t="s">
        <v>15</v>
      </c>
      <c r="Q98" s="235"/>
      <c r="R98" s="236"/>
      <c r="S98" s="236"/>
      <c r="T98" s="94"/>
      <c r="U98" s="236"/>
      <c r="V98" s="236"/>
      <c r="W98" s="236"/>
      <c r="X98" s="236"/>
      <c r="Y98" s="236"/>
      <c r="Z98" s="237"/>
      <c r="AA98" s="237"/>
      <c r="AB98" s="237"/>
      <c r="AC98" s="237"/>
      <c r="AD98" s="237"/>
      <c r="AE98" s="237"/>
      <c r="AF98" s="237"/>
      <c r="AG98" s="93" t="s">
        <v>42</v>
      </c>
      <c r="AH98" s="239">
        <v>0</v>
      </c>
    </row>
    <row r="99" spans="1:60" s="220" customFormat="1" ht="37.5" x14ac:dyDescent="0.3">
      <c r="A99" s="208"/>
      <c r="B99" s="209"/>
      <c r="C99" s="209">
        <v>6</v>
      </c>
      <c r="D99" s="209"/>
      <c r="E99" s="209"/>
      <c r="F99" s="254" t="s">
        <v>191</v>
      </c>
      <c r="G99" s="254"/>
      <c r="H99" s="254"/>
      <c r="I99" s="254"/>
      <c r="J99" s="255"/>
      <c r="K99" s="212"/>
      <c r="L99" s="212"/>
      <c r="M99" s="211"/>
      <c r="N99" s="212"/>
      <c r="O99" s="211" t="s">
        <v>12</v>
      </c>
      <c r="P99" s="211" t="s">
        <v>15</v>
      </c>
      <c r="Q99" s="213" t="s">
        <v>192</v>
      </c>
      <c r="R99" s="214">
        <v>1</v>
      </c>
      <c r="S99" s="215"/>
      <c r="T99" s="216">
        <v>0.1</v>
      </c>
      <c r="U99" s="216">
        <v>0.25</v>
      </c>
      <c r="V99" s="217"/>
      <c r="W99" s="216">
        <v>0.25</v>
      </c>
      <c r="X99" s="217"/>
      <c r="Y99" s="216">
        <v>0.25</v>
      </c>
      <c r="Z99" s="217"/>
      <c r="AA99" s="216">
        <v>0.25</v>
      </c>
      <c r="AB99" s="217"/>
      <c r="AC99" s="217"/>
      <c r="AD99" s="217"/>
      <c r="AE99" s="217"/>
      <c r="AF99" s="217"/>
      <c r="AG99" s="218" t="s">
        <v>42</v>
      </c>
      <c r="AH99" s="219">
        <f>AH100</f>
        <v>0</v>
      </c>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row>
    <row r="100" spans="1:60" s="233" customFormat="1" ht="37.5" x14ac:dyDescent="0.3">
      <c r="A100" s="221"/>
      <c r="B100" s="222"/>
      <c r="C100" s="222">
        <v>6</v>
      </c>
      <c r="D100" s="222">
        <v>1</v>
      </c>
      <c r="E100" s="222"/>
      <c r="F100" s="223"/>
      <c r="G100" s="223" t="s">
        <v>193</v>
      </c>
      <c r="H100" s="223"/>
      <c r="I100" s="223"/>
      <c r="J100" s="224"/>
      <c r="K100" s="225"/>
      <c r="L100" s="225"/>
      <c r="M100" s="224"/>
      <c r="N100" s="225"/>
      <c r="O100" s="224" t="s">
        <v>12</v>
      </c>
      <c r="P100" s="224" t="s">
        <v>15</v>
      </c>
      <c r="Q100" s="226" t="s">
        <v>93</v>
      </c>
      <c r="R100" s="227">
        <v>1</v>
      </c>
      <c r="S100" s="228"/>
      <c r="T100" s="228"/>
      <c r="U100" s="225"/>
      <c r="V100" s="225"/>
      <c r="W100" s="225"/>
      <c r="X100" s="225"/>
      <c r="Y100" s="229"/>
      <c r="Z100" s="230"/>
      <c r="AA100" s="229"/>
      <c r="AB100" s="230"/>
      <c r="AC100" s="230"/>
      <c r="AD100" s="230"/>
      <c r="AE100" s="230"/>
      <c r="AF100" s="230"/>
      <c r="AG100" s="224" t="s">
        <v>42</v>
      </c>
      <c r="AH100" s="231">
        <f>SUM(AH101:AH103)</f>
        <v>0</v>
      </c>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row>
    <row r="101" spans="1:60" s="240" customFormat="1" ht="37.5" x14ac:dyDescent="0.3">
      <c r="A101" s="234" t="str">
        <f t="shared" ref="A101:A103" si="17">+ CONCATENATE("ID", "-", B101, "-",C101, ".", D101, ".", E101)</f>
        <v>ID-DTI-6.1.1</v>
      </c>
      <c r="B101" s="94" t="s">
        <v>69</v>
      </c>
      <c r="C101" s="94">
        <v>6</v>
      </c>
      <c r="D101" s="94">
        <v>1</v>
      </c>
      <c r="E101" s="94">
        <v>1</v>
      </c>
      <c r="F101" s="256"/>
      <c r="G101" s="257"/>
      <c r="H101" s="90" t="s">
        <v>194</v>
      </c>
      <c r="I101" s="257"/>
      <c r="J101" s="258" t="s">
        <v>195</v>
      </c>
      <c r="K101" s="94" t="s">
        <v>69</v>
      </c>
      <c r="L101" s="94" t="s">
        <v>100</v>
      </c>
      <c r="M101" s="93" t="s">
        <v>62</v>
      </c>
      <c r="N101" s="94" t="s">
        <v>50</v>
      </c>
      <c r="O101" s="93" t="s">
        <v>12</v>
      </c>
      <c r="P101" s="93" t="s">
        <v>15</v>
      </c>
      <c r="Q101" s="235"/>
      <c r="R101" s="236"/>
      <c r="S101" s="236"/>
      <c r="T101" s="94"/>
      <c r="U101" s="236"/>
      <c r="V101" s="236"/>
      <c r="W101" s="236"/>
      <c r="X101" s="236"/>
      <c r="Y101" s="236"/>
      <c r="Z101" s="237"/>
      <c r="AA101" s="237"/>
      <c r="AB101" s="237"/>
      <c r="AC101" s="237"/>
      <c r="AD101" s="237"/>
      <c r="AE101" s="237"/>
      <c r="AF101" s="237"/>
      <c r="AG101" s="93" t="s">
        <v>42</v>
      </c>
      <c r="AH101" s="239">
        <v>0</v>
      </c>
    </row>
    <row r="102" spans="1:60" s="240" customFormat="1" ht="37.5" x14ac:dyDescent="0.3">
      <c r="A102" s="234" t="str">
        <f t="shared" si="17"/>
        <v>ID-DTI-6.1.2</v>
      </c>
      <c r="B102" s="94" t="s">
        <v>69</v>
      </c>
      <c r="C102" s="94">
        <v>6</v>
      </c>
      <c r="D102" s="94">
        <v>1</v>
      </c>
      <c r="E102" s="94">
        <v>2</v>
      </c>
      <c r="F102" s="256"/>
      <c r="G102" s="257"/>
      <c r="H102" s="90" t="s">
        <v>196</v>
      </c>
      <c r="I102" s="259"/>
      <c r="J102" s="258" t="s">
        <v>195</v>
      </c>
      <c r="K102" s="94" t="s">
        <v>69</v>
      </c>
      <c r="L102" s="94" t="s">
        <v>100</v>
      </c>
      <c r="M102" s="93" t="s">
        <v>62</v>
      </c>
      <c r="N102" s="94" t="s">
        <v>50</v>
      </c>
      <c r="O102" s="93" t="s">
        <v>12</v>
      </c>
      <c r="P102" s="93" t="s">
        <v>15</v>
      </c>
      <c r="Q102" s="235"/>
      <c r="R102" s="236"/>
      <c r="S102" s="236"/>
      <c r="T102" s="94"/>
      <c r="U102" s="236"/>
      <c r="V102" s="236"/>
      <c r="W102" s="236"/>
      <c r="X102" s="236"/>
      <c r="Y102" s="236"/>
      <c r="Z102" s="237"/>
      <c r="AA102" s="237"/>
      <c r="AB102" s="237"/>
      <c r="AC102" s="237"/>
      <c r="AD102" s="237"/>
      <c r="AE102" s="237"/>
      <c r="AF102" s="237"/>
      <c r="AG102" s="93" t="s">
        <v>42</v>
      </c>
      <c r="AH102" s="239">
        <v>0</v>
      </c>
    </row>
    <row r="103" spans="1:60" s="240" customFormat="1" ht="37.5" x14ac:dyDescent="0.3">
      <c r="A103" s="234" t="str">
        <f t="shared" si="17"/>
        <v>ID-DTI-6.1.3</v>
      </c>
      <c r="B103" s="94" t="s">
        <v>69</v>
      </c>
      <c r="C103" s="94">
        <v>6</v>
      </c>
      <c r="D103" s="94">
        <v>1</v>
      </c>
      <c r="E103" s="94">
        <v>3</v>
      </c>
      <c r="F103" s="260"/>
      <c r="G103" s="261"/>
      <c r="H103" s="262" t="s">
        <v>197</v>
      </c>
      <c r="I103" s="259"/>
      <c r="J103" s="263" t="s">
        <v>198</v>
      </c>
      <c r="K103" s="94" t="s">
        <v>69</v>
      </c>
      <c r="L103" s="94" t="s">
        <v>100</v>
      </c>
      <c r="M103" s="93" t="s">
        <v>62</v>
      </c>
      <c r="N103" s="94" t="s">
        <v>50</v>
      </c>
      <c r="O103" s="93" t="s">
        <v>12</v>
      </c>
      <c r="P103" s="93" t="s">
        <v>15</v>
      </c>
      <c r="Q103" s="235"/>
      <c r="R103" s="236"/>
      <c r="S103" s="236"/>
      <c r="T103" s="253"/>
      <c r="U103" s="236"/>
      <c r="V103" s="236"/>
      <c r="W103" s="236"/>
      <c r="X103" s="236"/>
      <c r="Y103" s="236"/>
      <c r="Z103" s="237"/>
      <c r="AA103" s="237"/>
      <c r="AB103" s="237"/>
      <c r="AC103" s="238"/>
      <c r="AD103" s="238"/>
      <c r="AE103" s="238"/>
      <c r="AF103" s="238"/>
      <c r="AG103" s="93" t="s">
        <v>42</v>
      </c>
      <c r="AH103" s="239">
        <v>0</v>
      </c>
    </row>
    <row r="104" spans="1:60" s="207" customFormat="1" ht="18.75" x14ac:dyDescent="0.3">
      <c r="J104" s="264"/>
      <c r="L104" s="265"/>
      <c r="M104" s="265"/>
      <c r="O104" s="265"/>
      <c r="P104" s="265"/>
      <c r="Q104" s="264"/>
      <c r="T104" s="266"/>
      <c r="AG104" s="267" t="s">
        <v>199</v>
      </c>
      <c r="AH104" s="268">
        <f>AH5+AH13+AH20+AH41+AH55+AH99</f>
        <v>48941931.649999999</v>
      </c>
    </row>
    <row r="105" spans="1:60" s="207" customFormat="1" ht="18.75" x14ac:dyDescent="0.3">
      <c r="J105" s="264"/>
      <c r="L105" s="265"/>
      <c r="M105" s="265"/>
      <c r="O105" s="265"/>
      <c r="P105" s="265"/>
      <c r="Q105" s="264"/>
      <c r="T105" s="266"/>
      <c r="AG105" s="265"/>
    </row>
    <row r="106" spans="1:60" s="207" customFormat="1" ht="18.75" x14ac:dyDescent="0.3">
      <c r="J106" s="264"/>
      <c r="L106" s="269"/>
      <c r="M106" s="265"/>
      <c r="O106" s="265"/>
      <c r="P106" s="265"/>
      <c r="Q106" s="264"/>
      <c r="T106" s="266"/>
      <c r="AG106" s="265"/>
    </row>
    <row r="107" spans="1:60" s="207" customFormat="1" ht="19.5" thickBot="1" x14ac:dyDescent="0.35">
      <c r="J107" s="270"/>
      <c r="K107" s="270"/>
      <c r="L107" s="270"/>
      <c r="M107" s="270"/>
      <c r="O107" s="265"/>
      <c r="P107" s="265"/>
      <c r="Q107" s="264"/>
      <c r="T107" s="266"/>
      <c r="AG107" s="265"/>
    </row>
    <row r="108" spans="1:60" s="207" customFormat="1" ht="18.75" x14ac:dyDescent="0.3">
      <c r="F108" s="271"/>
      <c r="G108" s="271"/>
      <c r="H108" s="271"/>
      <c r="I108" s="271"/>
      <c r="J108" s="272" t="s">
        <v>200</v>
      </c>
      <c r="K108" s="272"/>
      <c r="L108" s="272"/>
      <c r="M108" s="272"/>
      <c r="O108" s="273"/>
      <c r="P108" s="273"/>
      <c r="Q108" s="264"/>
      <c r="T108" s="266"/>
      <c r="AG108" s="264"/>
    </row>
    <row r="109" spans="1:60" s="207" customFormat="1" ht="18.75" x14ac:dyDescent="0.3">
      <c r="J109" s="272" t="s">
        <v>201</v>
      </c>
      <c r="K109" s="272"/>
      <c r="L109" s="272"/>
      <c r="M109" s="272"/>
      <c r="O109" s="273"/>
      <c r="P109" s="273"/>
      <c r="Q109" s="264"/>
      <c r="T109" s="266"/>
      <c r="AG109" s="264"/>
    </row>
    <row r="110" spans="1:60" x14ac:dyDescent="0.2">
      <c r="B110" s="274"/>
      <c r="C110" s="274"/>
      <c r="D110" s="274"/>
      <c r="E110" s="274"/>
      <c r="F110" s="275"/>
      <c r="G110" s="275"/>
      <c r="H110" s="275"/>
      <c r="I110" s="275"/>
      <c r="J110" s="276"/>
      <c r="Q110" s="276"/>
      <c r="R110" s="274"/>
      <c r="S110" s="274"/>
      <c r="T110" s="279"/>
      <c r="U110" s="274"/>
      <c r="V110" s="274"/>
      <c r="W110" s="274"/>
      <c r="X110" s="274"/>
      <c r="Y110" s="274"/>
      <c r="Z110" s="274"/>
      <c r="AA110" s="274"/>
      <c r="AB110" s="274"/>
      <c r="AC110" s="274"/>
      <c r="AD110" s="274"/>
      <c r="AE110" s="274"/>
      <c r="AF110" s="274"/>
      <c r="AG110" s="278"/>
      <c r="AH110" s="274"/>
    </row>
    <row r="111" spans="1:60" x14ac:dyDescent="0.2">
      <c r="B111" s="274"/>
      <c r="C111" s="274"/>
      <c r="D111" s="274"/>
      <c r="E111" s="274"/>
      <c r="F111" s="275"/>
      <c r="G111" s="275"/>
      <c r="H111" s="275"/>
      <c r="I111" s="275"/>
      <c r="J111" s="276"/>
      <c r="K111" s="274"/>
      <c r="N111" s="274"/>
      <c r="Q111" s="276"/>
      <c r="R111" s="274"/>
      <c r="S111" s="274"/>
      <c r="T111" s="279"/>
      <c r="U111" s="274"/>
      <c r="V111" s="274"/>
      <c r="W111" s="274"/>
      <c r="X111" s="274"/>
      <c r="Y111" s="274"/>
      <c r="Z111" s="274"/>
      <c r="AA111" s="274"/>
      <c r="AB111" s="274"/>
      <c r="AC111" s="274"/>
      <c r="AD111" s="274"/>
      <c r="AE111" s="274"/>
      <c r="AF111" s="274"/>
      <c r="AG111" s="278"/>
      <c r="AH111" s="274"/>
    </row>
    <row r="112" spans="1:60" x14ac:dyDescent="0.2">
      <c r="B112" s="274"/>
      <c r="C112" s="274"/>
      <c r="D112" s="274"/>
      <c r="E112" s="274"/>
      <c r="J112" s="276"/>
      <c r="K112" s="274"/>
      <c r="N112" s="274"/>
      <c r="Q112" s="276"/>
      <c r="R112" s="274"/>
      <c r="S112" s="274"/>
      <c r="T112" s="279"/>
      <c r="U112" s="274"/>
      <c r="V112" s="274"/>
      <c r="W112" s="274"/>
      <c r="X112" s="274"/>
      <c r="Y112" s="274"/>
      <c r="Z112" s="274"/>
      <c r="AA112" s="274"/>
      <c r="AB112" s="274"/>
      <c r="AC112" s="274"/>
      <c r="AD112" s="274"/>
      <c r="AE112" s="274"/>
      <c r="AF112" s="274"/>
      <c r="AG112" s="278"/>
      <c r="AH112" s="274"/>
    </row>
    <row r="113" spans="2:34" x14ac:dyDescent="0.2">
      <c r="B113" s="274"/>
      <c r="C113" s="274"/>
      <c r="D113" s="274"/>
      <c r="E113" s="274"/>
      <c r="J113" s="276"/>
      <c r="K113" s="274"/>
      <c r="N113" s="274"/>
      <c r="Q113" s="276"/>
      <c r="R113" s="274"/>
      <c r="S113" s="274"/>
      <c r="T113" s="279"/>
      <c r="U113" s="274"/>
      <c r="V113" s="274"/>
      <c r="W113" s="274"/>
      <c r="X113" s="274"/>
      <c r="Y113" s="274"/>
      <c r="Z113" s="274"/>
      <c r="AA113" s="274"/>
      <c r="AB113" s="274"/>
      <c r="AC113" s="274"/>
      <c r="AD113" s="274"/>
      <c r="AE113" s="274"/>
      <c r="AF113" s="274"/>
      <c r="AG113" s="278"/>
      <c r="AH113" s="274"/>
    </row>
    <row r="114" spans="2:34" x14ac:dyDescent="0.2">
      <c r="B114" s="274"/>
      <c r="C114" s="274"/>
      <c r="D114" s="274"/>
      <c r="E114" s="274"/>
      <c r="J114" s="276"/>
      <c r="K114" s="274"/>
      <c r="N114" s="274"/>
      <c r="Q114" s="276"/>
      <c r="R114" s="274"/>
      <c r="S114" s="274"/>
      <c r="T114" s="279"/>
      <c r="U114" s="274"/>
      <c r="V114" s="274"/>
      <c r="W114" s="274"/>
      <c r="X114" s="274"/>
      <c r="Y114" s="274"/>
      <c r="Z114" s="274"/>
      <c r="AA114" s="274"/>
      <c r="AB114" s="274"/>
      <c r="AC114" s="274"/>
      <c r="AD114" s="274"/>
      <c r="AE114" s="274"/>
      <c r="AF114" s="274"/>
      <c r="AG114" s="278"/>
      <c r="AH114" s="274"/>
    </row>
    <row r="115" spans="2:34" x14ac:dyDescent="0.2">
      <c r="B115" s="274"/>
      <c r="C115" s="274"/>
      <c r="D115" s="274"/>
      <c r="E115" s="274"/>
      <c r="J115" s="276"/>
      <c r="K115" s="274"/>
      <c r="N115" s="274"/>
      <c r="Q115" s="276"/>
      <c r="R115" s="274"/>
      <c r="S115" s="274"/>
      <c r="T115" s="279"/>
      <c r="U115" s="274"/>
      <c r="V115" s="274"/>
      <c r="W115" s="274"/>
      <c r="X115" s="274"/>
      <c r="Y115" s="274"/>
      <c r="Z115" s="274"/>
      <c r="AA115" s="274"/>
      <c r="AB115" s="274"/>
      <c r="AC115" s="274"/>
      <c r="AD115" s="274"/>
      <c r="AE115" s="274"/>
      <c r="AF115" s="274"/>
      <c r="AG115" s="278"/>
      <c r="AH115" s="274"/>
    </row>
    <row r="116" spans="2:34" x14ac:dyDescent="0.2">
      <c r="B116" s="274"/>
      <c r="C116" s="274"/>
      <c r="D116" s="274"/>
      <c r="E116" s="274"/>
      <c r="J116" s="276"/>
      <c r="K116" s="274"/>
      <c r="N116" s="274"/>
      <c r="Q116" s="276"/>
      <c r="R116" s="274"/>
      <c r="S116" s="274"/>
      <c r="T116" s="279"/>
      <c r="U116" s="274"/>
      <c r="V116" s="274"/>
      <c r="W116" s="274"/>
      <c r="X116" s="274"/>
      <c r="Y116" s="274"/>
      <c r="Z116" s="274"/>
      <c r="AA116" s="274"/>
      <c r="AB116" s="274"/>
      <c r="AC116" s="274"/>
      <c r="AD116" s="274"/>
      <c r="AE116" s="274"/>
      <c r="AF116" s="274"/>
      <c r="AG116" s="278"/>
      <c r="AH116" s="274"/>
    </row>
    <row r="117" spans="2:34" x14ac:dyDescent="0.2">
      <c r="B117" s="274"/>
      <c r="C117" s="274"/>
      <c r="D117" s="274"/>
      <c r="E117" s="274"/>
      <c r="J117" s="276"/>
      <c r="K117" s="274"/>
      <c r="N117" s="274"/>
      <c r="Q117" s="276"/>
      <c r="R117" s="274"/>
      <c r="S117" s="274"/>
      <c r="T117" s="279"/>
      <c r="U117" s="274"/>
      <c r="V117" s="274"/>
      <c r="W117" s="274"/>
      <c r="X117" s="274"/>
      <c r="Y117" s="274"/>
      <c r="Z117" s="274"/>
      <c r="AA117" s="274"/>
      <c r="AB117" s="274"/>
      <c r="AC117" s="274"/>
      <c r="AD117" s="274"/>
      <c r="AE117" s="274"/>
      <c r="AF117" s="274"/>
      <c r="AG117" s="278"/>
      <c r="AH117" s="274"/>
    </row>
    <row r="118" spans="2:34" x14ac:dyDescent="0.2">
      <c r="B118" s="274"/>
      <c r="C118" s="274"/>
      <c r="D118" s="274"/>
      <c r="E118" s="274"/>
      <c r="J118" s="276"/>
      <c r="K118" s="274"/>
      <c r="N118" s="274"/>
      <c r="Q118" s="276"/>
      <c r="R118" s="274"/>
      <c r="S118" s="274"/>
      <c r="T118" s="279"/>
      <c r="U118" s="274"/>
      <c r="V118" s="274"/>
      <c r="W118" s="274"/>
      <c r="X118" s="274"/>
      <c r="Y118" s="274"/>
      <c r="Z118" s="274"/>
      <c r="AA118" s="274"/>
      <c r="AB118" s="274"/>
      <c r="AC118" s="274"/>
      <c r="AD118" s="274"/>
      <c r="AE118" s="274"/>
      <c r="AF118" s="274"/>
      <c r="AG118" s="278"/>
      <c r="AH118" s="274"/>
    </row>
    <row r="119" spans="2:34" x14ac:dyDescent="0.2">
      <c r="B119" s="274"/>
      <c r="C119" s="274"/>
      <c r="D119" s="274"/>
      <c r="E119" s="274"/>
      <c r="J119" s="276"/>
      <c r="K119" s="274"/>
      <c r="N119" s="274"/>
      <c r="Q119" s="276"/>
      <c r="R119" s="274"/>
      <c r="S119" s="274"/>
      <c r="T119" s="279"/>
      <c r="U119" s="274"/>
      <c r="V119" s="274"/>
      <c r="W119" s="274"/>
      <c r="X119" s="274"/>
      <c r="Y119" s="274"/>
      <c r="Z119" s="274"/>
      <c r="AA119" s="274"/>
      <c r="AB119" s="274"/>
      <c r="AC119" s="274"/>
      <c r="AD119" s="274"/>
      <c r="AE119" s="274"/>
      <c r="AF119" s="274"/>
      <c r="AG119" s="278"/>
      <c r="AH119" s="274"/>
    </row>
    <row r="120" spans="2:34" x14ac:dyDescent="0.2">
      <c r="B120" s="274"/>
      <c r="C120" s="274"/>
      <c r="D120" s="274"/>
      <c r="E120" s="274"/>
      <c r="J120" s="276"/>
      <c r="K120" s="274"/>
      <c r="N120" s="274"/>
      <c r="Q120" s="276"/>
      <c r="R120" s="274"/>
      <c r="S120" s="274"/>
      <c r="T120" s="279"/>
      <c r="U120" s="274"/>
      <c r="V120" s="274"/>
      <c r="W120" s="274"/>
      <c r="X120" s="274"/>
      <c r="Y120" s="274"/>
      <c r="Z120" s="274"/>
      <c r="AA120" s="274"/>
      <c r="AB120" s="274"/>
      <c r="AC120" s="274"/>
      <c r="AD120" s="274"/>
      <c r="AE120" s="274"/>
      <c r="AF120" s="274"/>
      <c r="AG120" s="278"/>
      <c r="AH120" s="274"/>
    </row>
    <row r="121" spans="2:34" x14ac:dyDescent="0.2">
      <c r="B121" s="274"/>
      <c r="C121" s="274"/>
      <c r="D121" s="274"/>
      <c r="E121" s="274"/>
      <c r="J121" s="276"/>
      <c r="K121" s="274"/>
      <c r="N121" s="274"/>
      <c r="Q121" s="276"/>
      <c r="R121" s="274"/>
      <c r="S121" s="274"/>
      <c r="T121" s="279"/>
      <c r="U121" s="274"/>
      <c r="V121" s="274"/>
      <c r="W121" s="274"/>
      <c r="X121" s="274"/>
      <c r="Y121" s="274"/>
      <c r="Z121" s="274"/>
      <c r="AA121" s="274"/>
      <c r="AB121" s="274"/>
      <c r="AC121" s="274"/>
      <c r="AD121" s="274"/>
      <c r="AE121" s="274"/>
      <c r="AF121" s="274"/>
      <c r="AG121" s="278"/>
      <c r="AH121" s="274"/>
    </row>
    <row r="122" spans="2:34" x14ac:dyDescent="0.2">
      <c r="B122" s="274"/>
      <c r="C122" s="274"/>
      <c r="D122" s="274"/>
      <c r="E122" s="274"/>
      <c r="J122" s="276"/>
      <c r="K122" s="274"/>
      <c r="N122" s="274"/>
      <c r="Q122" s="276"/>
      <c r="R122" s="274"/>
      <c r="S122" s="274"/>
      <c r="T122" s="279"/>
      <c r="U122" s="274"/>
      <c r="V122" s="274"/>
      <c r="W122" s="274"/>
      <c r="X122" s="274"/>
      <c r="Y122" s="274"/>
      <c r="Z122" s="274"/>
      <c r="AA122" s="274"/>
      <c r="AB122" s="274"/>
      <c r="AC122" s="274"/>
      <c r="AD122" s="274"/>
      <c r="AE122" s="274"/>
      <c r="AF122" s="274"/>
      <c r="AG122" s="278"/>
      <c r="AH122" s="274"/>
    </row>
  </sheetData>
  <mergeCells count="34">
    <mergeCell ref="J107:M107"/>
    <mergeCell ref="F108:I108"/>
    <mergeCell ref="J108:M108"/>
    <mergeCell ref="J109:M109"/>
    <mergeCell ref="F110:I110"/>
    <mergeCell ref="F111:I111"/>
    <mergeCell ref="H12:I12"/>
    <mergeCell ref="H17:I17"/>
    <mergeCell ref="H43:I43"/>
    <mergeCell ref="H46:I46"/>
    <mergeCell ref="H48:I48"/>
    <mergeCell ref="H49:I49"/>
    <mergeCell ref="U3:V3"/>
    <mergeCell ref="W3:X3"/>
    <mergeCell ref="Y3:Z3"/>
    <mergeCell ref="AA3:AB3"/>
    <mergeCell ref="AG3:AG4"/>
    <mergeCell ref="AH3:AH4"/>
    <mergeCell ref="AC1:AF3"/>
    <mergeCell ref="K2:P2"/>
    <mergeCell ref="Q2:R2"/>
    <mergeCell ref="AG2:AH2"/>
    <mergeCell ref="F3:N3"/>
    <mergeCell ref="O3:P3"/>
    <mergeCell ref="Q3:Q4"/>
    <mergeCell ref="R3:R4"/>
    <mergeCell ref="S3:S4"/>
    <mergeCell ref="T3:T4"/>
    <mergeCell ref="J1:P1"/>
    <mergeCell ref="S1:T1"/>
    <mergeCell ref="U1:V1"/>
    <mergeCell ref="W1:X1"/>
    <mergeCell ref="Y1:Z1"/>
    <mergeCell ref="AA1:AB1"/>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Decamps\AppData\Local\Temp\Temp1_OneDrive_2022-12-19.zip\Versión Final POA 2022\[POA 2022_TECNOLOGIA_UTECT UPDATED.xlsx]Libro de Códigos'!#REF!</xm:f>
          </x14:formula1>
          <xm:sqref>N5:N103</xm:sqref>
        </x14:dataValidation>
        <x14:dataValidation type="list" allowBlank="1" showInputMessage="1" showErrorMessage="1">
          <x14:formula1>
            <xm:f>'C:\Users\Aileen Decamps\AppData\Local\Temp\Temp1_OneDrive_2022-12-19.zip\Versión Final POA 2022\[POA 2022_TECNOLOGIA_UTECT UPDATED.xlsx]Libro de Códigos'!#REF!</xm:f>
          </x14:formula1>
          <xm:sqref>O5:P103</xm:sqref>
        </x14:dataValidation>
        <x14:dataValidation type="list" allowBlank="1" showInputMessage="1" showErrorMessage="1">
          <x14:formula1>
            <xm:f>'C:\Users\Juana Herrera.MINPRE\Documents\POA &amp; PACC\2022\UTECT\[Copy of POA MINPRE 2019 (Autosaved).xlsx]Libro de Códigos'!#REF!</xm:f>
          </x14:formula1>
          <xm:sqref>B5:B6</xm:sqref>
        </x14:dataValidation>
        <x14:dataValidation type="list" allowBlank="1" showInputMessage="1" showErrorMessage="1">
          <x14:formula1>
            <xm:f>'C:\Users\Juana Herrera.MINPRE\Documents\POA &amp; PACC\2022\UTECT\[Copy of POA MINPRE 2019 (Autosaved).xlsx]Clasificador de Avances'!#REF!</xm:f>
          </x14:formula1>
          <xm:sqref>S7:S9 S27:S30 S22:S25 S32:S35 S37:S40 S101:S103 S43:S46 S52:S54 S57:S61 S69:S73 S63:S67 S75:S78 S80:S83 S85:S88 S95:S98 S90:S93 S11:S12 S15:S19 S48:S50 AG5:AG103</xm:sqref>
        </x14:dataValidation>
        <x14:dataValidation type="list" allowBlank="1" showInputMessage="1" showErrorMessage="1">
          <x14:formula1>
            <xm:f>'C:\Users\Aileen Decamps\AppData\Local\Temp\Temp1_OneDrive_2022-12-19.zip\Versión Final POA 2022\[POA 2022_TECNOLOGIA_UTECT UPDATED.xlsx]Libro de Códigos'!#REF!</xm:f>
          </x14:formula1>
          <xm:sqref>S5:S6 S10 S51 S20:S21 S41:S42 S26 S31 S36 S99:S100 S47 S13:S14 S55:S56 S62 S68 S74 S79 S84 S89 S94</xm:sqref>
        </x14:dataValidation>
        <x14:dataValidation type="list" allowBlank="1" showInputMessage="1" showErrorMessage="1">
          <x14:formula1>
            <xm:f>'C:\Users\Aileen Decamps\AppData\Local\Temp\Temp1_OneDrive_2022-12-19.zip\Versión Final POA 2022\[POA 2022_TECNOLOGIA_UTECT UPDATED.xlsx]Libro de Códigos'!#REF!</xm:f>
          </x14:formula1>
          <xm:sqref>K7:K9 K22:K25 K32:K35 K27:K30 K37:K40 K101:K103 K43:K46 K52:K54 K57:K61 K63:K67 K69:K73 K75:K78 K80:K83 K85:K88 K90:K93 K95:K98 K48:K50 K15:K19 K11:K12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96"/>
  <sheetViews>
    <sheetView topLeftCell="F1" workbookViewId="0">
      <selection sqref="A1:XFD1048576"/>
    </sheetView>
  </sheetViews>
  <sheetFormatPr defaultColWidth="11.42578125" defaultRowHeight="12.75" x14ac:dyDescent="0.25"/>
  <cols>
    <col min="1" max="1" width="10.7109375" style="280" hidden="1" customWidth="1"/>
    <col min="2" max="3" width="8.42578125" style="280" hidden="1" customWidth="1"/>
    <col min="4" max="5" width="6.140625" style="280" hidden="1" customWidth="1"/>
    <col min="6" max="6" width="3.5703125" style="412" customWidth="1"/>
    <col min="7" max="7" width="3.85546875" style="412" customWidth="1"/>
    <col min="8" max="8" width="3.5703125" style="414" customWidth="1"/>
    <col min="9" max="9" width="72.85546875" style="414" customWidth="1"/>
    <col min="10" max="10" width="29.28515625" style="281" customWidth="1"/>
    <col min="11" max="11" width="18" style="280" customWidth="1"/>
    <col min="12" max="12" width="29.140625" style="280" customWidth="1"/>
    <col min="13" max="13" width="17.5703125" style="281" customWidth="1"/>
    <col min="14" max="14" width="13.140625" style="280" hidden="1" customWidth="1"/>
    <col min="15" max="16" width="17.42578125" style="281" customWidth="1"/>
    <col min="17" max="17" width="45.5703125" style="281" bestFit="1" customWidth="1"/>
    <col min="18" max="18" width="9.85546875" style="280" customWidth="1"/>
    <col min="19" max="19" width="17.5703125" style="280" hidden="1" customWidth="1"/>
    <col min="20" max="20" width="16" style="282" hidden="1" customWidth="1"/>
    <col min="21" max="28" width="8.5703125" style="280" hidden="1" customWidth="1"/>
    <col min="29" max="29" width="39.140625" style="280" hidden="1" customWidth="1"/>
    <col min="30" max="30" width="46.140625" style="280" hidden="1" customWidth="1"/>
    <col min="31" max="32" width="39.140625" style="280" hidden="1" customWidth="1"/>
    <col min="33" max="33" width="20.7109375" style="280" customWidth="1"/>
    <col min="34" max="34" width="27.42578125" style="416" bestFit="1" customWidth="1"/>
    <col min="35" max="35" width="33" style="412" customWidth="1"/>
    <col min="36" max="36" width="11.42578125" style="412"/>
    <col min="37" max="37" width="18.42578125" style="412" bestFit="1" customWidth="1"/>
    <col min="38" max="16384" width="11.42578125" style="412"/>
  </cols>
  <sheetData>
    <row r="1" spans="1:60" s="294" customFormat="1" ht="75.75" customHeight="1" x14ac:dyDescent="0.25">
      <c r="A1" s="284"/>
      <c r="B1" s="160"/>
      <c r="C1" s="160"/>
      <c r="D1" s="160"/>
      <c r="E1" s="160"/>
      <c r="F1" s="161"/>
      <c r="G1" s="161"/>
      <c r="H1" s="285"/>
      <c r="I1" s="286"/>
      <c r="J1" s="163" t="s">
        <v>0</v>
      </c>
      <c r="K1" s="163"/>
      <c r="L1" s="163"/>
      <c r="M1" s="163"/>
      <c r="N1" s="163"/>
      <c r="O1" s="163"/>
      <c r="P1" s="163"/>
      <c r="Q1" s="287"/>
      <c r="R1" s="288"/>
      <c r="S1" s="289"/>
      <c r="T1" s="290"/>
      <c r="U1" s="289"/>
      <c r="V1" s="290"/>
      <c r="W1" s="289"/>
      <c r="X1" s="290"/>
      <c r="Y1" s="289"/>
      <c r="Z1" s="290"/>
      <c r="AA1" s="289"/>
      <c r="AB1" s="290"/>
      <c r="AC1" s="291" t="s">
        <v>1</v>
      </c>
      <c r="AD1" s="292"/>
      <c r="AE1" s="292"/>
      <c r="AF1" s="293"/>
      <c r="AG1" s="288"/>
      <c r="AH1" s="288"/>
    </row>
    <row r="2" spans="1:60" s="294" customFormat="1" ht="49.5" customHeight="1" x14ac:dyDescent="0.25">
      <c r="A2" s="284"/>
      <c r="B2" s="160"/>
      <c r="C2" s="160"/>
      <c r="D2" s="160"/>
      <c r="E2" s="160"/>
      <c r="F2" s="161"/>
      <c r="G2" s="161"/>
      <c r="H2" s="285"/>
      <c r="I2" s="286"/>
      <c r="J2" s="172" t="s">
        <v>2</v>
      </c>
      <c r="K2" s="295" t="s">
        <v>202</v>
      </c>
      <c r="L2" s="295"/>
      <c r="M2" s="295"/>
      <c r="N2" s="295"/>
      <c r="O2" s="295"/>
      <c r="P2" s="296"/>
      <c r="Q2" s="187" t="s">
        <v>4</v>
      </c>
      <c r="R2" s="185"/>
      <c r="S2" s="297"/>
      <c r="T2" s="298"/>
      <c r="U2" s="299"/>
      <c r="V2" s="300"/>
      <c r="W2" s="299"/>
      <c r="X2" s="300"/>
      <c r="Y2" s="299"/>
      <c r="Z2" s="300"/>
      <c r="AA2" s="299"/>
      <c r="AB2" s="300"/>
      <c r="AC2" s="301"/>
      <c r="AD2" s="302"/>
      <c r="AE2" s="302"/>
      <c r="AF2" s="303"/>
      <c r="AG2" s="184" t="s">
        <v>5</v>
      </c>
      <c r="AH2" s="185"/>
    </row>
    <row r="3" spans="1:60" s="308" customFormat="1" ht="18.75" x14ac:dyDescent="0.25">
      <c r="A3" s="304"/>
      <c r="B3" s="186"/>
      <c r="C3" s="186"/>
      <c r="D3" s="186"/>
      <c r="E3" s="186"/>
      <c r="F3" s="30" t="s">
        <v>6</v>
      </c>
      <c r="G3" s="31"/>
      <c r="H3" s="31"/>
      <c r="I3" s="31"/>
      <c r="J3" s="32"/>
      <c r="K3" s="32"/>
      <c r="L3" s="32"/>
      <c r="M3" s="32"/>
      <c r="N3" s="33"/>
      <c r="O3" s="187" t="s">
        <v>7</v>
      </c>
      <c r="P3" s="185"/>
      <c r="Q3" s="188" t="s">
        <v>8</v>
      </c>
      <c r="R3" s="189" t="s">
        <v>9</v>
      </c>
      <c r="S3" s="190" t="s">
        <v>10</v>
      </c>
      <c r="T3" s="190" t="s">
        <v>11</v>
      </c>
      <c r="U3" s="191" t="s">
        <v>12</v>
      </c>
      <c r="V3" s="191"/>
      <c r="W3" s="191" t="s">
        <v>13</v>
      </c>
      <c r="X3" s="191"/>
      <c r="Y3" s="191" t="s">
        <v>14</v>
      </c>
      <c r="Z3" s="191"/>
      <c r="AA3" s="191" t="s">
        <v>15</v>
      </c>
      <c r="AB3" s="191"/>
      <c r="AC3" s="305"/>
      <c r="AD3" s="306"/>
      <c r="AE3" s="306"/>
      <c r="AF3" s="307"/>
      <c r="AG3" s="195" t="s">
        <v>16</v>
      </c>
      <c r="AH3" s="196" t="s">
        <v>17</v>
      </c>
    </row>
    <row r="4" spans="1:60" s="311" customFormat="1" ht="130.5" x14ac:dyDescent="0.25">
      <c r="A4" s="198" t="s">
        <v>18</v>
      </c>
      <c r="B4" s="198" t="s">
        <v>19</v>
      </c>
      <c r="C4" s="198" t="s">
        <v>20</v>
      </c>
      <c r="D4" s="198" t="s">
        <v>21</v>
      </c>
      <c r="E4" s="198" t="s">
        <v>22</v>
      </c>
      <c r="F4" s="47" t="s">
        <v>23</v>
      </c>
      <c r="G4" s="47" t="s">
        <v>24</v>
      </c>
      <c r="H4" s="309" t="s">
        <v>25</v>
      </c>
      <c r="I4" s="310"/>
      <c r="J4" s="49" t="s">
        <v>26</v>
      </c>
      <c r="K4" s="49" t="s">
        <v>27</v>
      </c>
      <c r="L4" s="50" t="s">
        <v>28</v>
      </c>
      <c r="M4" s="49" t="s">
        <v>29</v>
      </c>
      <c r="N4" s="50" t="s">
        <v>30</v>
      </c>
      <c r="O4" s="200" t="s">
        <v>31</v>
      </c>
      <c r="P4" s="201" t="s">
        <v>32</v>
      </c>
      <c r="Q4" s="202"/>
      <c r="R4" s="203"/>
      <c r="S4" s="204"/>
      <c r="T4" s="204"/>
      <c r="U4" s="205" t="s">
        <v>9</v>
      </c>
      <c r="V4" s="205" t="s">
        <v>33</v>
      </c>
      <c r="W4" s="205" t="s">
        <v>9</v>
      </c>
      <c r="X4" s="205" t="s">
        <v>33</v>
      </c>
      <c r="Y4" s="205" t="s">
        <v>9</v>
      </c>
      <c r="Z4" s="205" t="s">
        <v>33</v>
      </c>
      <c r="AA4" s="205" t="s">
        <v>9</v>
      </c>
      <c r="AB4" s="205" t="s">
        <v>33</v>
      </c>
      <c r="AC4" s="206" t="s">
        <v>34</v>
      </c>
      <c r="AD4" s="206" t="s">
        <v>35</v>
      </c>
      <c r="AE4" s="206" t="s">
        <v>36</v>
      </c>
      <c r="AF4" s="206" t="s">
        <v>37</v>
      </c>
      <c r="AG4" s="195"/>
      <c r="AH4" s="196"/>
    </row>
    <row r="5" spans="1:60" s="315" customFormat="1" ht="75" x14ac:dyDescent="0.25">
      <c r="A5" s="209"/>
      <c r="B5" s="209" t="s">
        <v>49</v>
      </c>
      <c r="C5" s="209">
        <v>1</v>
      </c>
      <c r="D5" s="209"/>
      <c r="E5" s="209"/>
      <c r="F5" s="210" t="s">
        <v>203</v>
      </c>
      <c r="G5" s="312"/>
      <c r="H5" s="313"/>
      <c r="I5" s="313"/>
      <c r="J5" s="211"/>
      <c r="K5" s="212"/>
      <c r="L5" s="212"/>
      <c r="M5" s="211"/>
      <c r="N5" s="212"/>
      <c r="O5" s="211" t="s">
        <v>12</v>
      </c>
      <c r="P5" s="211" t="s">
        <v>15</v>
      </c>
      <c r="Q5" s="213" t="s">
        <v>204</v>
      </c>
      <c r="R5" s="214">
        <v>1</v>
      </c>
      <c r="S5" s="215"/>
      <c r="T5" s="216">
        <v>0.8</v>
      </c>
      <c r="U5" s="216">
        <v>0.25</v>
      </c>
      <c r="V5" s="314"/>
      <c r="W5" s="216">
        <v>0.25</v>
      </c>
      <c r="X5" s="314"/>
      <c r="Y5" s="216">
        <v>0.25</v>
      </c>
      <c r="Z5" s="314"/>
      <c r="AA5" s="216">
        <v>0.25</v>
      </c>
      <c r="AB5" s="314"/>
      <c r="AC5" s="314"/>
      <c r="AD5" s="314"/>
      <c r="AE5" s="314"/>
      <c r="AF5" s="314"/>
      <c r="AG5" s="218" t="s">
        <v>42</v>
      </c>
      <c r="AH5" s="219">
        <f>AH6+AH18+AH20+AH23+AH26+AH30+AH33+AH40+AH49+AH56+AH60</f>
        <v>122778766.19</v>
      </c>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row>
    <row r="6" spans="1:60" s="319" customFormat="1" ht="37.5" x14ac:dyDescent="0.25">
      <c r="A6" s="222"/>
      <c r="B6" s="114" t="s">
        <v>49</v>
      </c>
      <c r="C6" s="222">
        <v>1</v>
      </c>
      <c r="D6" s="222">
        <v>1</v>
      </c>
      <c r="E6" s="222"/>
      <c r="F6" s="223"/>
      <c r="G6" s="223" t="s">
        <v>205</v>
      </c>
      <c r="H6" s="316"/>
      <c r="I6" s="316"/>
      <c r="J6" s="224"/>
      <c r="K6" s="225"/>
      <c r="L6" s="225"/>
      <c r="M6" s="224"/>
      <c r="N6" s="225"/>
      <c r="O6" s="224" t="s">
        <v>12</v>
      </c>
      <c r="P6" s="224" t="s">
        <v>15</v>
      </c>
      <c r="Q6" s="226" t="s">
        <v>44</v>
      </c>
      <c r="R6" s="227">
        <v>1</v>
      </c>
      <c r="S6" s="228"/>
      <c r="T6" s="317">
        <v>0.1</v>
      </c>
      <c r="U6" s="229"/>
      <c r="V6" s="229"/>
      <c r="W6" s="229"/>
      <c r="X6" s="225"/>
      <c r="Y6" s="229"/>
      <c r="Z6" s="223"/>
      <c r="AA6" s="229"/>
      <c r="AB6" s="223"/>
      <c r="AC6" s="223"/>
      <c r="AD6" s="223"/>
      <c r="AE6" s="223"/>
      <c r="AF6" s="223"/>
      <c r="AG6" s="224" t="s">
        <v>42</v>
      </c>
      <c r="AH6" s="231">
        <f>SUM(AH7:AH9)</f>
        <v>33434050</v>
      </c>
      <c r="AI6" s="311"/>
      <c r="AJ6" s="311"/>
      <c r="AK6" s="318"/>
      <c r="AL6" s="311"/>
      <c r="AM6" s="311"/>
      <c r="AN6" s="311"/>
      <c r="AO6" s="311"/>
      <c r="AP6" s="311"/>
      <c r="AQ6" s="311"/>
      <c r="AR6" s="311"/>
      <c r="AS6" s="311"/>
      <c r="AT6" s="311"/>
      <c r="AU6" s="311"/>
      <c r="AV6" s="311"/>
      <c r="AW6" s="311"/>
      <c r="AX6" s="311"/>
      <c r="AY6" s="311"/>
      <c r="AZ6" s="311"/>
      <c r="BA6" s="311"/>
      <c r="BB6" s="311"/>
      <c r="BC6" s="311"/>
      <c r="BD6" s="311"/>
      <c r="BE6" s="311"/>
      <c r="BF6" s="311"/>
      <c r="BG6" s="311"/>
      <c r="BH6" s="311"/>
    </row>
    <row r="7" spans="1:60" s="322" customFormat="1" ht="37.5" x14ac:dyDescent="0.25">
      <c r="A7" s="94" t="str">
        <f t="shared" ref="A7:A48" si="0">+ CONCATENATE("ID", "-", B7, "-",C7, ".", D7, ".", E7)</f>
        <v>ID-DAF-1.1.1</v>
      </c>
      <c r="B7" s="94" t="s">
        <v>49</v>
      </c>
      <c r="C7" s="94">
        <v>1</v>
      </c>
      <c r="D7" s="94">
        <v>1</v>
      </c>
      <c r="E7" s="94">
        <v>1</v>
      </c>
      <c r="F7" s="90"/>
      <c r="G7" s="90"/>
      <c r="H7" s="248" t="s">
        <v>206</v>
      </c>
      <c r="I7" s="249"/>
      <c r="J7" s="93" t="s">
        <v>207</v>
      </c>
      <c r="K7" s="94" t="s">
        <v>47</v>
      </c>
      <c r="L7" s="94" t="s">
        <v>96</v>
      </c>
      <c r="M7" s="93" t="s">
        <v>49</v>
      </c>
      <c r="N7" s="94" t="s">
        <v>208</v>
      </c>
      <c r="O7" s="93" t="s">
        <v>12</v>
      </c>
      <c r="P7" s="93" t="s">
        <v>15</v>
      </c>
      <c r="Q7" s="235"/>
      <c r="R7" s="236"/>
      <c r="S7" s="236"/>
      <c r="T7" s="94"/>
      <c r="U7" s="236"/>
      <c r="V7" s="236"/>
      <c r="W7" s="236"/>
      <c r="X7" s="236"/>
      <c r="Y7" s="236"/>
      <c r="Z7" s="320"/>
      <c r="AA7" s="320"/>
      <c r="AB7" s="320"/>
      <c r="AC7" s="321"/>
      <c r="AD7" s="321"/>
      <c r="AE7" s="321"/>
      <c r="AF7" s="321"/>
      <c r="AG7" s="93" t="s">
        <v>42</v>
      </c>
      <c r="AH7" s="239">
        <v>33434050</v>
      </c>
    </row>
    <row r="8" spans="1:60" s="322" customFormat="1" ht="37.5" x14ac:dyDescent="0.25">
      <c r="A8" s="94" t="str">
        <f t="shared" si="0"/>
        <v>ID-DAF-1.1.2</v>
      </c>
      <c r="B8" s="94" t="s">
        <v>49</v>
      </c>
      <c r="C8" s="94">
        <v>1</v>
      </c>
      <c r="D8" s="94">
        <v>1</v>
      </c>
      <c r="E8" s="94">
        <v>2</v>
      </c>
      <c r="F8" s="90"/>
      <c r="G8" s="90"/>
      <c r="H8" s="248" t="s">
        <v>209</v>
      </c>
      <c r="I8" s="249"/>
      <c r="J8" s="93" t="s">
        <v>210</v>
      </c>
      <c r="K8" s="94" t="s">
        <v>49</v>
      </c>
      <c r="L8" s="93" t="s">
        <v>211</v>
      </c>
      <c r="M8" s="93" t="s">
        <v>69</v>
      </c>
      <c r="N8" s="94" t="s">
        <v>208</v>
      </c>
      <c r="O8" s="93" t="s">
        <v>12</v>
      </c>
      <c r="P8" s="93" t="s">
        <v>15</v>
      </c>
      <c r="Q8" s="235"/>
      <c r="R8" s="236"/>
      <c r="S8" s="236"/>
      <c r="T8" s="94"/>
      <c r="U8" s="236"/>
      <c r="V8" s="236"/>
      <c r="W8" s="236"/>
      <c r="X8" s="236"/>
      <c r="Y8" s="236"/>
      <c r="Z8" s="320"/>
      <c r="AA8" s="320"/>
      <c r="AB8" s="320"/>
      <c r="AC8" s="321"/>
      <c r="AD8" s="323"/>
      <c r="AE8" s="323"/>
      <c r="AF8" s="323"/>
      <c r="AG8" s="93" t="s">
        <v>42</v>
      </c>
      <c r="AH8" s="239">
        <v>0</v>
      </c>
    </row>
    <row r="9" spans="1:60" s="322" customFormat="1" ht="37.5" x14ac:dyDescent="0.25">
      <c r="A9" s="94" t="str">
        <f t="shared" si="0"/>
        <v>ID-DAF-1.1.3</v>
      </c>
      <c r="B9" s="94" t="s">
        <v>49</v>
      </c>
      <c r="C9" s="94">
        <v>1</v>
      </c>
      <c r="D9" s="94">
        <v>1</v>
      </c>
      <c r="E9" s="94">
        <v>3</v>
      </c>
      <c r="F9" s="90"/>
      <c r="G9" s="90"/>
      <c r="H9" s="248" t="s">
        <v>101</v>
      </c>
      <c r="I9" s="249"/>
      <c r="J9" s="93" t="s">
        <v>212</v>
      </c>
      <c r="K9" s="94" t="s">
        <v>49</v>
      </c>
      <c r="L9" s="93" t="s">
        <v>211</v>
      </c>
      <c r="M9" s="93" t="s">
        <v>47</v>
      </c>
      <c r="N9" s="94" t="s">
        <v>208</v>
      </c>
      <c r="O9" s="93" t="s">
        <v>12</v>
      </c>
      <c r="P9" s="93" t="s">
        <v>15</v>
      </c>
      <c r="Q9" s="235"/>
      <c r="R9" s="236"/>
      <c r="S9" s="236"/>
      <c r="T9" s="94"/>
      <c r="U9" s="236"/>
      <c r="V9" s="236"/>
      <c r="W9" s="236"/>
      <c r="X9" s="236"/>
      <c r="Y9" s="236"/>
      <c r="Z9" s="320"/>
      <c r="AA9" s="320"/>
      <c r="AB9" s="320"/>
      <c r="AC9" s="321"/>
      <c r="AD9" s="320"/>
      <c r="AE9" s="320"/>
      <c r="AF9" s="320"/>
      <c r="AG9" s="93" t="s">
        <v>42</v>
      </c>
      <c r="AH9" s="239">
        <v>0</v>
      </c>
    </row>
    <row r="10" spans="1:60" s="322" customFormat="1" ht="37.5" x14ac:dyDescent="0.25">
      <c r="A10" s="94" t="str">
        <f t="shared" si="0"/>
        <v>ID-DAF-1.1.4</v>
      </c>
      <c r="B10" s="94" t="s">
        <v>49</v>
      </c>
      <c r="C10" s="94">
        <v>1</v>
      </c>
      <c r="D10" s="94">
        <v>1</v>
      </c>
      <c r="E10" s="94">
        <v>4</v>
      </c>
      <c r="F10" s="90"/>
      <c r="G10" s="90"/>
      <c r="H10" s="248" t="s">
        <v>213</v>
      </c>
      <c r="I10" s="249"/>
      <c r="J10" s="93" t="s">
        <v>214</v>
      </c>
      <c r="K10" s="94" t="s">
        <v>49</v>
      </c>
      <c r="L10" s="93" t="s">
        <v>131</v>
      </c>
      <c r="M10" s="93" t="s">
        <v>215</v>
      </c>
      <c r="N10" s="94" t="s">
        <v>216</v>
      </c>
      <c r="O10" s="93" t="s">
        <v>12</v>
      </c>
      <c r="P10" s="93" t="s">
        <v>15</v>
      </c>
      <c r="Q10" s="235"/>
      <c r="R10" s="236"/>
      <c r="S10" s="236"/>
      <c r="T10" s="94"/>
      <c r="U10" s="236"/>
      <c r="V10" s="236"/>
      <c r="W10" s="236"/>
      <c r="X10" s="236"/>
      <c r="Y10" s="236"/>
      <c r="Z10" s="320"/>
      <c r="AA10" s="320"/>
      <c r="AB10" s="320"/>
      <c r="AC10" s="323"/>
      <c r="AD10" s="320"/>
      <c r="AE10" s="320"/>
      <c r="AF10" s="320"/>
      <c r="AG10" s="258" t="s">
        <v>42</v>
      </c>
      <c r="AH10" s="324" t="s">
        <v>217</v>
      </c>
    </row>
    <row r="11" spans="1:60" s="322" customFormat="1" ht="37.5" x14ac:dyDescent="0.25">
      <c r="A11" s="94" t="str">
        <f t="shared" si="0"/>
        <v>ID-DAF-1.1.5</v>
      </c>
      <c r="B11" s="94" t="s">
        <v>49</v>
      </c>
      <c r="C11" s="94">
        <v>1</v>
      </c>
      <c r="D11" s="94">
        <v>1</v>
      </c>
      <c r="E11" s="94">
        <v>5</v>
      </c>
      <c r="F11" s="90"/>
      <c r="G11" s="90"/>
      <c r="H11" s="248" t="s">
        <v>218</v>
      </c>
      <c r="I11" s="249"/>
      <c r="J11" s="93" t="s">
        <v>219</v>
      </c>
      <c r="K11" s="94" t="s">
        <v>49</v>
      </c>
      <c r="L11" s="93" t="s">
        <v>131</v>
      </c>
      <c r="M11" s="93" t="s">
        <v>215</v>
      </c>
      <c r="N11" s="94" t="s">
        <v>216</v>
      </c>
      <c r="O11" s="93" t="s">
        <v>12</v>
      </c>
      <c r="P11" s="93" t="s">
        <v>15</v>
      </c>
      <c r="Q11" s="235"/>
      <c r="R11" s="236"/>
      <c r="S11" s="236"/>
      <c r="T11" s="94"/>
      <c r="U11" s="236"/>
      <c r="V11" s="236"/>
      <c r="W11" s="236"/>
      <c r="X11" s="236"/>
      <c r="Y11" s="236"/>
      <c r="Z11" s="320"/>
      <c r="AA11" s="320"/>
      <c r="AB11" s="320"/>
      <c r="AC11" s="323"/>
      <c r="AD11" s="320"/>
      <c r="AE11" s="320"/>
      <c r="AF11" s="320"/>
      <c r="AG11" s="258" t="s">
        <v>42</v>
      </c>
      <c r="AH11" s="324" t="s">
        <v>217</v>
      </c>
    </row>
    <row r="12" spans="1:60" s="322" customFormat="1" ht="37.5" x14ac:dyDescent="0.25">
      <c r="A12" s="94" t="str">
        <f t="shared" si="0"/>
        <v>ID-DAF-1.1.6</v>
      </c>
      <c r="B12" s="94" t="s">
        <v>49</v>
      </c>
      <c r="C12" s="94">
        <v>1</v>
      </c>
      <c r="D12" s="94">
        <v>1</v>
      </c>
      <c r="E12" s="94">
        <v>6</v>
      </c>
      <c r="F12" s="90"/>
      <c r="G12" s="90"/>
      <c r="H12" s="248" t="s">
        <v>220</v>
      </c>
      <c r="I12" s="249"/>
      <c r="J12" s="93" t="s">
        <v>219</v>
      </c>
      <c r="K12" s="94" t="s">
        <v>49</v>
      </c>
      <c r="L12" s="93" t="s">
        <v>131</v>
      </c>
      <c r="M12" s="93" t="s">
        <v>215</v>
      </c>
      <c r="N12" s="94" t="s">
        <v>216</v>
      </c>
      <c r="O12" s="93" t="s">
        <v>12</v>
      </c>
      <c r="P12" s="93" t="s">
        <v>15</v>
      </c>
      <c r="Q12" s="235"/>
      <c r="R12" s="236"/>
      <c r="S12" s="236"/>
      <c r="T12" s="94"/>
      <c r="U12" s="236"/>
      <c r="V12" s="236"/>
      <c r="W12" s="236"/>
      <c r="X12" s="236"/>
      <c r="Y12" s="236"/>
      <c r="Z12" s="320"/>
      <c r="AA12" s="320"/>
      <c r="AB12" s="320"/>
      <c r="AC12" s="323"/>
      <c r="AD12" s="320"/>
      <c r="AE12" s="320"/>
      <c r="AF12" s="320"/>
      <c r="AG12" s="258" t="s">
        <v>42</v>
      </c>
      <c r="AH12" s="324" t="s">
        <v>217</v>
      </c>
    </row>
    <row r="13" spans="1:60" s="322" customFormat="1" ht="37.5" x14ac:dyDescent="0.25">
      <c r="A13" s="94" t="str">
        <f t="shared" si="0"/>
        <v>ID-DAF-1.1.7</v>
      </c>
      <c r="B13" s="94" t="s">
        <v>49</v>
      </c>
      <c r="C13" s="94">
        <v>1</v>
      </c>
      <c r="D13" s="94">
        <v>1</v>
      </c>
      <c r="E13" s="94">
        <v>7</v>
      </c>
      <c r="F13" s="90"/>
      <c r="G13" s="90"/>
      <c r="H13" s="248" t="s">
        <v>221</v>
      </c>
      <c r="I13" s="249"/>
      <c r="J13" s="93" t="s">
        <v>214</v>
      </c>
      <c r="K13" s="94" t="s">
        <v>49</v>
      </c>
      <c r="L13" s="93" t="s">
        <v>131</v>
      </c>
      <c r="M13" s="93" t="s">
        <v>215</v>
      </c>
      <c r="N13" s="94" t="s">
        <v>216</v>
      </c>
      <c r="O13" s="93" t="s">
        <v>12</v>
      </c>
      <c r="P13" s="93" t="s">
        <v>15</v>
      </c>
      <c r="Q13" s="235"/>
      <c r="R13" s="236"/>
      <c r="S13" s="236"/>
      <c r="T13" s="94"/>
      <c r="U13" s="236"/>
      <c r="V13" s="236"/>
      <c r="W13" s="236"/>
      <c r="X13" s="236"/>
      <c r="Y13" s="236"/>
      <c r="Z13" s="320"/>
      <c r="AA13" s="320"/>
      <c r="AB13" s="320"/>
      <c r="AC13" s="323"/>
      <c r="AD13" s="320"/>
      <c r="AE13" s="320"/>
      <c r="AF13" s="320"/>
      <c r="AG13" s="258" t="s">
        <v>42</v>
      </c>
      <c r="AH13" s="324" t="s">
        <v>217</v>
      </c>
    </row>
    <row r="14" spans="1:60" s="322" customFormat="1" ht="37.5" x14ac:dyDescent="0.25">
      <c r="A14" s="94" t="str">
        <f t="shared" si="0"/>
        <v>ID-DAF-1.1.8</v>
      </c>
      <c r="B14" s="94" t="s">
        <v>49</v>
      </c>
      <c r="C14" s="94">
        <v>1</v>
      </c>
      <c r="D14" s="94">
        <v>1</v>
      </c>
      <c r="E14" s="94">
        <v>8</v>
      </c>
      <c r="F14" s="90"/>
      <c r="G14" s="90"/>
      <c r="H14" s="248" t="s">
        <v>222</v>
      </c>
      <c r="I14" s="249"/>
      <c r="J14" s="93" t="s">
        <v>223</v>
      </c>
      <c r="K14" s="94" t="s">
        <v>49</v>
      </c>
      <c r="L14" s="93" t="s">
        <v>131</v>
      </c>
      <c r="M14" s="93" t="s">
        <v>215</v>
      </c>
      <c r="N14" s="94" t="s">
        <v>216</v>
      </c>
      <c r="O14" s="93" t="s">
        <v>12</v>
      </c>
      <c r="P14" s="93" t="s">
        <v>15</v>
      </c>
      <c r="Q14" s="235"/>
      <c r="R14" s="236"/>
      <c r="S14" s="236"/>
      <c r="T14" s="94"/>
      <c r="U14" s="236"/>
      <c r="V14" s="236"/>
      <c r="W14" s="236"/>
      <c r="X14" s="236"/>
      <c r="Y14" s="236"/>
      <c r="Z14" s="320"/>
      <c r="AA14" s="320"/>
      <c r="AB14" s="320"/>
      <c r="AC14" s="323"/>
      <c r="AD14" s="320"/>
      <c r="AE14" s="320"/>
      <c r="AF14" s="320"/>
      <c r="AG14" s="258" t="s">
        <v>42</v>
      </c>
      <c r="AH14" s="324" t="s">
        <v>217</v>
      </c>
    </row>
    <row r="15" spans="1:60" s="322" customFormat="1" ht="37.5" x14ac:dyDescent="0.25">
      <c r="A15" s="94" t="str">
        <f t="shared" si="0"/>
        <v>ID-DAF-1.1.9</v>
      </c>
      <c r="B15" s="94" t="s">
        <v>49</v>
      </c>
      <c r="C15" s="94">
        <v>1</v>
      </c>
      <c r="D15" s="94">
        <v>1</v>
      </c>
      <c r="E15" s="94">
        <v>9</v>
      </c>
      <c r="F15" s="90"/>
      <c r="G15" s="90"/>
      <c r="H15" s="248" t="s">
        <v>224</v>
      </c>
      <c r="I15" s="249"/>
      <c r="J15" s="93" t="s">
        <v>225</v>
      </c>
      <c r="K15" s="94" t="s">
        <v>49</v>
      </c>
      <c r="L15" s="93" t="s">
        <v>131</v>
      </c>
      <c r="M15" s="93" t="s">
        <v>215</v>
      </c>
      <c r="N15" s="94" t="s">
        <v>226</v>
      </c>
      <c r="O15" s="93" t="s">
        <v>12</v>
      </c>
      <c r="P15" s="93" t="s">
        <v>15</v>
      </c>
      <c r="Q15" s="235"/>
      <c r="R15" s="236"/>
      <c r="S15" s="236"/>
      <c r="T15" s="94"/>
      <c r="U15" s="236"/>
      <c r="V15" s="236"/>
      <c r="W15" s="236"/>
      <c r="X15" s="236"/>
      <c r="Y15" s="236"/>
      <c r="Z15" s="320"/>
      <c r="AA15" s="320"/>
      <c r="AB15" s="320"/>
      <c r="AC15" s="323"/>
      <c r="AD15" s="320"/>
      <c r="AE15" s="320"/>
      <c r="AF15" s="320"/>
      <c r="AG15" s="258" t="s">
        <v>42</v>
      </c>
      <c r="AH15" s="324" t="s">
        <v>217</v>
      </c>
    </row>
    <row r="16" spans="1:60" s="322" customFormat="1" ht="37.5" x14ac:dyDescent="0.25">
      <c r="A16" s="94" t="str">
        <f t="shared" si="0"/>
        <v>ID-DAF-1.1.10</v>
      </c>
      <c r="B16" s="94" t="s">
        <v>49</v>
      </c>
      <c r="C16" s="94">
        <v>1</v>
      </c>
      <c r="D16" s="94">
        <v>1</v>
      </c>
      <c r="E16" s="94">
        <v>10</v>
      </c>
      <c r="F16" s="90"/>
      <c r="G16" s="90"/>
      <c r="H16" s="248" t="s">
        <v>227</v>
      </c>
      <c r="I16" s="249"/>
      <c r="J16" s="93" t="s">
        <v>228</v>
      </c>
      <c r="K16" s="94" t="s">
        <v>49</v>
      </c>
      <c r="L16" s="93" t="s">
        <v>131</v>
      </c>
      <c r="M16" s="93" t="s">
        <v>62</v>
      </c>
      <c r="N16" s="94" t="s">
        <v>50</v>
      </c>
      <c r="O16" s="93" t="s">
        <v>12</v>
      </c>
      <c r="P16" s="93" t="s">
        <v>15</v>
      </c>
      <c r="Q16" s="235"/>
      <c r="R16" s="236"/>
      <c r="S16" s="236"/>
      <c r="T16" s="94"/>
      <c r="U16" s="236"/>
      <c r="V16" s="236"/>
      <c r="W16" s="236"/>
      <c r="X16" s="236"/>
      <c r="Y16" s="236"/>
      <c r="Z16" s="320"/>
      <c r="AA16" s="320"/>
      <c r="AB16" s="320"/>
      <c r="AC16" s="323"/>
      <c r="AD16" s="320"/>
      <c r="AE16" s="320"/>
      <c r="AF16" s="320"/>
      <c r="AG16" s="258" t="s">
        <v>42</v>
      </c>
      <c r="AH16" s="324" t="s">
        <v>217</v>
      </c>
    </row>
    <row r="17" spans="1:37" s="322" customFormat="1" ht="56.25" x14ac:dyDescent="0.25">
      <c r="A17" s="94" t="str">
        <f t="shared" si="0"/>
        <v>ID-DAF-1.1.11</v>
      </c>
      <c r="B17" s="94" t="s">
        <v>49</v>
      </c>
      <c r="C17" s="94">
        <v>1</v>
      </c>
      <c r="D17" s="94">
        <v>1</v>
      </c>
      <c r="E17" s="94">
        <v>11</v>
      </c>
      <c r="F17" s="90"/>
      <c r="G17" s="90"/>
      <c r="H17" s="248" t="s">
        <v>229</v>
      </c>
      <c r="I17" s="249"/>
      <c r="J17" s="93" t="s">
        <v>230</v>
      </c>
      <c r="K17" s="94" t="s">
        <v>49</v>
      </c>
      <c r="L17" s="93" t="s">
        <v>131</v>
      </c>
      <c r="M17" s="93" t="s">
        <v>215</v>
      </c>
      <c r="N17" s="94" t="s">
        <v>226</v>
      </c>
      <c r="O17" s="93" t="s">
        <v>12</v>
      </c>
      <c r="P17" s="93" t="s">
        <v>15</v>
      </c>
      <c r="Q17" s="235"/>
      <c r="R17" s="236"/>
      <c r="S17" s="236"/>
      <c r="T17" s="94"/>
      <c r="U17" s="236"/>
      <c r="V17" s="236"/>
      <c r="W17" s="236"/>
      <c r="X17" s="236"/>
      <c r="Y17" s="236"/>
      <c r="Z17" s="320"/>
      <c r="AA17" s="320"/>
      <c r="AB17" s="320"/>
      <c r="AC17" s="323"/>
      <c r="AD17" s="320"/>
      <c r="AE17" s="320"/>
      <c r="AF17" s="320"/>
      <c r="AG17" s="258" t="s">
        <v>42</v>
      </c>
      <c r="AH17" s="324" t="s">
        <v>217</v>
      </c>
    </row>
    <row r="18" spans="1:37" s="325" customFormat="1" ht="37.5" x14ac:dyDescent="0.25">
      <c r="A18" s="225"/>
      <c r="B18" s="225"/>
      <c r="C18" s="225">
        <v>1</v>
      </c>
      <c r="D18" s="225">
        <v>2</v>
      </c>
      <c r="E18" s="225"/>
      <c r="F18" s="223"/>
      <c r="G18" s="223" t="s">
        <v>231</v>
      </c>
      <c r="H18" s="316"/>
      <c r="I18" s="316"/>
      <c r="J18" s="224"/>
      <c r="K18" s="225"/>
      <c r="L18" s="225"/>
      <c r="M18" s="224"/>
      <c r="N18" s="225"/>
      <c r="O18" s="224" t="s">
        <v>12</v>
      </c>
      <c r="P18" s="224" t="s">
        <v>15</v>
      </c>
      <c r="Q18" s="226" t="s">
        <v>44</v>
      </c>
      <c r="R18" s="227">
        <v>1</v>
      </c>
      <c r="S18" s="228"/>
      <c r="T18" s="317">
        <v>0.05</v>
      </c>
      <c r="U18" s="225"/>
      <c r="V18" s="225"/>
      <c r="W18" s="229"/>
      <c r="X18" s="225"/>
      <c r="Y18" s="229"/>
      <c r="Z18" s="223"/>
      <c r="AA18" s="229"/>
      <c r="AB18" s="223"/>
      <c r="AC18" s="223"/>
      <c r="AD18" s="223"/>
      <c r="AE18" s="223"/>
      <c r="AF18" s="223"/>
      <c r="AG18" s="224" t="s">
        <v>42</v>
      </c>
      <c r="AH18" s="231">
        <f>SUM(AH19:AH22)</f>
        <v>0</v>
      </c>
    </row>
    <row r="19" spans="1:37" s="322" customFormat="1" ht="37.5" x14ac:dyDescent="0.25">
      <c r="A19" s="94" t="str">
        <f t="shared" ref="A19" si="1">+ CONCATENATE("ID", "-", B19, "-",C19, ".", D19, ".", E19)</f>
        <v>ID-DAF-1.2.1</v>
      </c>
      <c r="B19" s="94" t="s">
        <v>49</v>
      </c>
      <c r="C19" s="94">
        <v>1</v>
      </c>
      <c r="D19" s="94">
        <v>2</v>
      </c>
      <c r="E19" s="94">
        <v>1</v>
      </c>
      <c r="F19" s="90"/>
      <c r="G19" s="90"/>
      <c r="H19" s="248" t="s">
        <v>232</v>
      </c>
      <c r="I19" s="249"/>
      <c r="J19" s="93" t="s">
        <v>172</v>
      </c>
      <c r="K19" s="94" t="s">
        <v>49</v>
      </c>
      <c r="L19" s="94" t="s">
        <v>233</v>
      </c>
      <c r="M19" s="94" t="s">
        <v>69</v>
      </c>
      <c r="N19" s="94" t="s">
        <v>208</v>
      </c>
      <c r="O19" s="93" t="s">
        <v>12</v>
      </c>
      <c r="P19" s="93" t="s">
        <v>15</v>
      </c>
      <c r="Q19" s="326"/>
      <c r="R19" s="236"/>
      <c r="S19" s="236"/>
      <c r="T19" s="94"/>
      <c r="U19" s="236"/>
      <c r="V19" s="236"/>
      <c r="W19" s="236"/>
      <c r="X19" s="236"/>
      <c r="Y19" s="236"/>
      <c r="Z19" s="320"/>
      <c r="AA19" s="320"/>
      <c r="AB19" s="320"/>
      <c r="AC19" s="320"/>
      <c r="AD19" s="320"/>
      <c r="AE19" s="320"/>
      <c r="AF19" s="320"/>
      <c r="AG19" s="93" t="s">
        <v>42</v>
      </c>
      <c r="AH19" s="239">
        <v>0</v>
      </c>
    </row>
    <row r="20" spans="1:37" s="334" customFormat="1" ht="37.5" x14ac:dyDescent="0.25">
      <c r="A20" s="327"/>
      <c r="B20" s="327"/>
      <c r="C20" s="228">
        <v>1</v>
      </c>
      <c r="D20" s="228">
        <v>3</v>
      </c>
      <c r="E20" s="327"/>
      <c r="F20" s="328"/>
      <c r="G20" s="329" t="s">
        <v>234</v>
      </c>
      <c r="H20" s="330"/>
      <c r="I20" s="330"/>
      <c r="J20" s="331"/>
      <c r="K20" s="327"/>
      <c r="L20" s="327"/>
      <c r="M20" s="331"/>
      <c r="N20" s="327"/>
      <c r="O20" s="331" t="s">
        <v>12</v>
      </c>
      <c r="P20" s="331" t="s">
        <v>15</v>
      </c>
      <c r="Q20" s="226" t="s">
        <v>44</v>
      </c>
      <c r="R20" s="227">
        <v>1</v>
      </c>
      <c r="S20" s="332"/>
      <c r="T20" s="317">
        <v>0.1</v>
      </c>
      <c r="U20" s="332"/>
      <c r="V20" s="332"/>
      <c r="W20" s="332"/>
      <c r="X20" s="332"/>
      <c r="Y20" s="332"/>
      <c r="Z20" s="333"/>
      <c r="AA20" s="333"/>
      <c r="AB20" s="333"/>
      <c r="AC20" s="333"/>
      <c r="AD20" s="333"/>
      <c r="AE20" s="333"/>
      <c r="AF20" s="333"/>
      <c r="AG20" s="224" t="s">
        <v>42</v>
      </c>
      <c r="AH20" s="231">
        <f>SUM(AH21:AH23)</f>
        <v>0</v>
      </c>
    </row>
    <row r="21" spans="1:37" s="341" customFormat="1" ht="56.25" x14ac:dyDescent="0.25">
      <c r="A21" s="335" t="str">
        <f t="shared" ref="A21:A22" si="2">+ CONCATENATE("ID", "-", B21, "-",C21, ".", D21, ".", E21)</f>
        <v>ID-DAF-1.3.1</v>
      </c>
      <c r="B21" s="94" t="s">
        <v>49</v>
      </c>
      <c r="C21" s="335">
        <v>1</v>
      </c>
      <c r="D21" s="335">
        <v>3</v>
      </c>
      <c r="E21" s="335">
        <v>1</v>
      </c>
      <c r="F21" s="262"/>
      <c r="G21" s="336"/>
      <c r="H21" s="248" t="s">
        <v>235</v>
      </c>
      <c r="I21" s="249"/>
      <c r="J21" s="337" t="s">
        <v>236</v>
      </c>
      <c r="K21" s="335" t="s">
        <v>49</v>
      </c>
      <c r="L21" s="93" t="s">
        <v>237</v>
      </c>
      <c r="M21" s="93" t="s">
        <v>215</v>
      </c>
      <c r="N21" s="335" t="s">
        <v>216</v>
      </c>
      <c r="O21" s="93" t="s">
        <v>12</v>
      </c>
      <c r="P21" s="93" t="s">
        <v>13</v>
      </c>
      <c r="Q21" s="338"/>
      <c r="R21" s="339"/>
      <c r="S21" s="339"/>
      <c r="T21" s="335"/>
      <c r="U21" s="339"/>
      <c r="V21" s="339"/>
      <c r="W21" s="339"/>
      <c r="X21" s="339"/>
      <c r="Y21" s="339"/>
      <c r="Z21" s="340"/>
      <c r="AA21" s="340"/>
      <c r="AB21" s="340"/>
      <c r="AC21" s="340"/>
      <c r="AD21" s="340"/>
      <c r="AE21" s="340"/>
      <c r="AF21" s="340"/>
      <c r="AG21" s="258" t="s">
        <v>42</v>
      </c>
      <c r="AH21" s="324" t="s">
        <v>217</v>
      </c>
    </row>
    <row r="22" spans="1:37" s="341" customFormat="1" ht="56.25" x14ac:dyDescent="0.25">
      <c r="A22" s="335" t="str">
        <f t="shared" si="2"/>
        <v>ID-DAF-1.3.2</v>
      </c>
      <c r="B22" s="94" t="s">
        <v>49</v>
      </c>
      <c r="C22" s="335">
        <v>1</v>
      </c>
      <c r="D22" s="335">
        <v>3</v>
      </c>
      <c r="E22" s="335">
        <v>2</v>
      </c>
      <c r="F22" s="262"/>
      <c r="G22" s="336"/>
      <c r="H22" s="248" t="s">
        <v>238</v>
      </c>
      <c r="I22" s="249"/>
      <c r="J22" s="337" t="s">
        <v>239</v>
      </c>
      <c r="K22" s="335" t="s">
        <v>49</v>
      </c>
      <c r="L22" s="93" t="s">
        <v>237</v>
      </c>
      <c r="M22" s="93" t="s">
        <v>215</v>
      </c>
      <c r="N22" s="335" t="s">
        <v>216</v>
      </c>
      <c r="O22" s="93" t="s">
        <v>12</v>
      </c>
      <c r="P22" s="93" t="s">
        <v>15</v>
      </c>
      <c r="Q22" s="338"/>
      <c r="R22" s="339"/>
      <c r="S22" s="339"/>
      <c r="T22" s="335"/>
      <c r="U22" s="339"/>
      <c r="V22" s="339"/>
      <c r="W22" s="339"/>
      <c r="X22" s="339"/>
      <c r="Y22" s="339"/>
      <c r="Z22" s="340"/>
      <c r="AA22" s="340"/>
      <c r="AB22" s="340"/>
      <c r="AC22" s="340"/>
      <c r="AD22" s="340"/>
      <c r="AE22" s="340"/>
      <c r="AF22" s="340"/>
      <c r="AG22" s="258" t="s">
        <v>42</v>
      </c>
      <c r="AH22" s="324" t="s">
        <v>217</v>
      </c>
    </row>
    <row r="23" spans="1:37" s="334" customFormat="1" ht="37.5" x14ac:dyDescent="0.25">
      <c r="A23" s="327"/>
      <c r="B23" s="327"/>
      <c r="C23" s="228">
        <v>1</v>
      </c>
      <c r="D23" s="228">
        <v>4</v>
      </c>
      <c r="E23" s="327"/>
      <c r="F23" s="328"/>
      <c r="G23" s="223" t="s">
        <v>240</v>
      </c>
      <c r="H23" s="330"/>
      <c r="I23" s="330"/>
      <c r="J23" s="331"/>
      <c r="K23" s="327"/>
      <c r="L23" s="327"/>
      <c r="M23" s="331"/>
      <c r="N23" s="327"/>
      <c r="O23" s="331" t="s">
        <v>12</v>
      </c>
      <c r="P23" s="331" t="s">
        <v>14</v>
      </c>
      <c r="Q23" s="226" t="s">
        <v>44</v>
      </c>
      <c r="R23" s="227">
        <v>1</v>
      </c>
      <c r="S23" s="332"/>
      <c r="T23" s="317">
        <v>0.05</v>
      </c>
      <c r="U23" s="332"/>
      <c r="V23" s="332"/>
      <c r="W23" s="332"/>
      <c r="X23" s="332"/>
      <c r="Y23" s="332"/>
      <c r="Z23" s="333"/>
      <c r="AA23" s="333"/>
      <c r="AB23" s="333"/>
      <c r="AC23" s="342"/>
      <c r="AD23" s="333"/>
      <c r="AE23" s="333"/>
      <c r="AF23" s="333"/>
      <c r="AG23" s="224" t="s">
        <v>42</v>
      </c>
      <c r="AH23" s="231">
        <f>SUM(AH24:AH25)</f>
        <v>0</v>
      </c>
    </row>
    <row r="24" spans="1:37" s="322" customFormat="1" ht="37.5" x14ac:dyDescent="0.25">
      <c r="A24" s="94" t="str">
        <f t="shared" ref="A24:A25" si="3">+ CONCATENATE("ID", "-", B24, "-",C24, ".", D24, ".", E24)</f>
        <v>ID-DAF-1.4.1</v>
      </c>
      <c r="B24" s="94" t="s">
        <v>49</v>
      </c>
      <c r="C24" s="94">
        <v>1</v>
      </c>
      <c r="D24" s="94">
        <v>4</v>
      </c>
      <c r="E24" s="94">
        <v>1</v>
      </c>
      <c r="F24" s="90"/>
      <c r="G24" s="341"/>
      <c r="H24" s="248" t="s">
        <v>241</v>
      </c>
      <c r="I24" s="249"/>
      <c r="J24" s="93" t="s">
        <v>242</v>
      </c>
      <c r="K24" s="94" t="s">
        <v>49</v>
      </c>
      <c r="L24" s="93" t="s">
        <v>131</v>
      </c>
      <c r="M24" s="93" t="s">
        <v>215</v>
      </c>
      <c r="N24" s="94" t="s">
        <v>216</v>
      </c>
      <c r="O24" s="93" t="s">
        <v>12</v>
      </c>
      <c r="P24" s="93" t="s">
        <v>14</v>
      </c>
      <c r="Q24" s="326"/>
      <c r="R24" s="236"/>
      <c r="S24" s="236"/>
      <c r="T24" s="94"/>
      <c r="U24" s="236"/>
      <c r="V24" s="236"/>
      <c r="W24" s="236"/>
      <c r="X24" s="236"/>
      <c r="Y24" s="236"/>
      <c r="Z24" s="320"/>
      <c r="AA24" s="320"/>
      <c r="AB24" s="320"/>
      <c r="AC24" s="323"/>
      <c r="AD24" s="320"/>
      <c r="AE24" s="320"/>
      <c r="AF24" s="320"/>
      <c r="AG24" s="258" t="s">
        <v>42</v>
      </c>
      <c r="AH24" s="324" t="s">
        <v>217</v>
      </c>
    </row>
    <row r="25" spans="1:37" s="322" customFormat="1" ht="37.5" x14ac:dyDescent="0.25">
      <c r="A25" s="94" t="str">
        <f t="shared" si="3"/>
        <v>ID-DAF-1.4.2</v>
      </c>
      <c r="B25" s="94" t="s">
        <v>49</v>
      </c>
      <c r="C25" s="94">
        <v>1</v>
      </c>
      <c r="D25" s="94">
        <v>4</v>
      </c>
      <c r="E25" s="94">
        <v>2</v>
      </c>
      <c r="F25" s="90"/>
      <c r="G25" s="341"/>
      <c r="H25" s="248" t="s">
        <v>243</v>
      </c>
      <c r="I25" s="249"/>
      <c r="J25" s="93" t="s">
        <v>242</v>
      </c>
      <c r="K25" s="94" t="s">
        <v>49</v>
      </c>
      <c r="L25" s="93" t="s">
        <v>131</v>
      </c>
      <c r="M25" s="93" t="s">
        <v>215</v>
      </c>
      <c r="N25" s="94" t="s">
        <v>216</v>
      </c>
      <c r="O25" s="93" t="s">
        <v>12</v>
      </c>
      <c r="P25" s="93" t="s">
        <v>14</v>
      </c>
      <c r="Q25" s="326"/>
      <c r="R25" s="236"/>
      <c r="S25" s="236"/>
      <c r="T25" s="94"/>
      <c r="U25" s="236"/>
      <c r="V25" s="236"/>
      <c r="W25" s="236"/>
      <c r="X25" s="236"/>
      <c r="Y25" s="236"/>
      <c r="Z25" s="320"/>
      <c r="AA25" s="320"/>
      <c r="AB25" s="320"/>
      <c r="AC25" s="323"/>
      <c r="AD25" s="320"/>
      <c r="AE25" s="320"/>
      <c r="AF25" s="320"/>
      <c r="AG25" s="258" t="s">
        <v>42</v>
      </c>
      <c r="AH25" s="324" t="s">
        <v>217</v>
      </c>
    </row>
    <row r="26" spans="1:37" s="325" customFormat="1" ht="37.5" x14ac:dyDescent="0.25">
      <c r="A26" s="225"/>
      <c r="B26" s="225"/>
      <c r="C26" s="225">
        <v>1</v>
      </c>
      <c r="D26" s="225">
        <v>5</v>
      </c>
      <c r="E26" s="225"/>
      <c r="F26" s="223"/>
      <c r="G26" s="223" t="s">
        <v>244</v>
      </c>
      <c r="H26" s="316"/>
      <c r="I26" s="343"/>
      <c r="J26" s="224"/>
      <c r="K26" s="225"/>
      <c r="L26" s="225"/>
      <c r="M26" s="224"/>
      <c r="N26" s="225"/>
      <c r="O26" s="224" t="s">
        <v>12</v>
      </c>
      <c r="P26" s="224" t="s">
        <v>14</v>
      </c>
      <c r="Q26" s="226" t="s">
        <v>44</v>
      </c>
      <c r="R26" s="227">
        <v>1</v>
      </c>
      <c r="S26" s="228"/>
      <c r="T26" s="317">
        <v>0.05</v>
      </c>
      <c r="U26" s="229"/>
      <c r="V26" s="229"/>
      <c r="W26" s="229"/>
      <c r="X26" s="225"/>
      <c r="Y26" s="229"/>
      <c r="Z26" s="223"/>
      <c r="AA26" s="229"/>
      <c r="AB26" s="223"/>
      <c r="AC26" s="223"/>
      <c r="AD26" s="223"/>
      <c r="AE26" s="223"/>
      <c r="AF26" s="223"/>
      <c r="AG26" s="224" t="s">
        <v>42</v>
      </c>
      <c r="AH26" s="231">
        <f>SUM(AH27:AH29)</f>
        <v>0</v>
      </c>
      <c r="AK26" s="344"/>
    </row>
    <row r="27" spans="1:37" s="322" customFormat="1" ht="37.5" x14ac:dyDescent="0.25">
      <c r="A27" s="94" t="str">
        <f t="shared" ref="A27:A29" si="4">+ CONCATENATE("ID", "-", B27, "-",C27, ".", D27, ".", E27)</f>
        <v>ID-DAF-1.5.1</v>
      </c>
      <c r="B27" s="94" t="s">
        <v>49</v>
      </c>
      <c r="C27" s="94">
        <v>1</v>
      </c>
      <c r="D27" s="94">
        <v>5</v>
      </c>
      <c r="E27" s="94">
        <v>1</v>
      </c>
      <c r="F27" s="90"/>
      <c r="G27" s="341"/>
      <c r="H27" s="248" t="s">
        <v>245</v>
      </c>
      <c r="I27" s="249"/>
      <c r="J27" s="93" t="s">
        <v>246</v>
      </c>
      <c r="K27" s="94" t="s">
        <v>49</v>
      </c>
      <c r="L27" s="93" t="s">
        <v>247</v>
      </c>
      <c r="M27" s="93" t="s">
        <v>215</v>
      </c>
      <c r="N27" s="94" t="s">
        <v>216</v>
      </c>
      <c r="O27" s="93" t="s">
        <v>12</v>
      </c>
      <c r="P27" s="93" t="s">
        <v>14</v>
      </c>
      <c r="Q27" s="326"/>
      <c r="R27" s="236"/>
      <c r="S27" s="236"/>
      <c r="T27" s="94"/>
      <c r="U27" s="236"/>
      <c r="V27" s="236"/>
      <c r="W27" s="236"/>
      <c r="X27" s="236"/>
      <c r="Y27" s="236"/>
      <c r="Z27" s="320"/>
      <c r="AA27" s="320"/>
      <c r="AB27" s="320"/>
      <c r="AC27" s="323"/>
      <c r="AD27" s="320"/>
      <c r="AE27" s="320"/>
      <c r="AF27" s="320"/>
      <c r="AG27" s="258" t="s">
        <v>42</v>
      </c>
      <c r="AH27" s="324" t="s">
        <v>217</v>
      </c>
    </row>
    <row r="28" spans="1:37" s="322" customFormat="1" ht="37.5" x14ac:dyDescent="0.25">
      <c r="A28" s="94" t="str">
        <f t="shared" si="4"/>
        <v>ID-DAF-1.5.2</v>
      </c>
      <c r="B28" s="94" t="s">
        <v>49</v>
      </c>
      <c r="C28" s="94">
        <v>1</v>
      </c>
      <c r="D28" s="94">
        <v>5</v>
      </c>
      <c r="E28" s="94">
        <v>2</v>
      </c>
      <c r="F28" s="90"/>
      <c r="G28" s="341"/>
      <c r="H28" s="248" t="s">
        <v>248</v>
      </c>
      <c r="I28" s="249"/>
      <c r="J28" s="93" t="s">
        <v>242</v>
      </c>
      <c r="K28" s="94" t="s">
        <v>49</v>
      </c>
      <c r="L28" s="93" t="s">
        <v>131</v>
      </c>
      <c r="M28" s="93" t="s">
        <v>215</v>
      </c>
      <c r="N28" s="94" t="s">
        <v>216</v>
      </c>
      <c r="O28" s="93" t="s">
        <v>12</v>
      </c>
      <c r="P28" s="93" t="s">
        <v>14</v>
      </c>
      <c r="Q28" s="326"/>
      <c r="R28" s="236"/>
      <c r="S28" s="236"/>
      <c r="T28" s="94"/>
      <c r="U28" s="236"/>
      <c r="V28" s="236"/>
      <c r="W28" s="236"/>
      <c r="X28" s="236"/>
      <c r="Y28" s="236"/>
      <c r="Z28" s="320"/>
      <c r="AA28" s="320"/>
      <c r="AB28" s="320"/>
      <c r="AC28" s="323"/>
      <c r="AD28" s="320"/>
      <c r="AE28" s="320"/>
      <c r="AF28" s="320"/>
      <c r="AG28" s="258" t="s">
        <v>42</v>
      </c>
      <c r="AH28" s="324" t="s">
        <v>217</v>
      </c>
    </row>
    <row r="29" spans="1:37" s="322" customFormat="1" ht="37.5" x14ac:dyDescent="0.25">
      <c r="A29" s="94" t="str">
        <f t="shared" si="4"/>
        <v>ID-DAF-1.5.3</v>
      </c>
      <c r="B29" s="94" t="s">
        <v>49</v>
      </c>
      <c r="C29" s="94">
        <v>1</v>
      </c>
      <c r="D29" s="94">
        <v>5</v>
      </c>
      <c r="E29" s="94">
        <v>3</v>
      </c>
      <c r="F29" s="90"/>
      <c r="G29" s="341"/>
      <c r="H29" s="248" t="s">
        <v>249</v>
      </c>
      <c r="I29" s="249"/>
      <c r="J29" s="93" t="s">
        <v>242</v>
      </c>
      <c r="K29" s="94" t="s">
        <v>49</v>
      </c>
      <c r="L29" s="93" t="s">
        <v>131</v>
      </c>
      <c r="M29" s="93" t="s">
        <v>215</v>
      </c>
      <c r="N29" s="94" t="s">
        <v>216</v>
      </c>
      <c r="O29" s="93" t="s">
        <v>12</v>
      </c>
      <c r="P29" s="93" t="s">
        <v>14</v>
      </c>
      <c r="Q29" s="326"/>
      <c r="R29" s="236"/>
      <c r="S29" s="236"/>
      <c r="T29" s="94"/>
      <c r="U29" s="236"/>
      <c r="V29" s="236"/>
      <c r="W29" s="236"/>
      <c r="X29" s="236"/>
      <c r="Y29" s="236"/>
      <c r="Z29" s="320"/>
      <c r="AA29" s="320"/>
      <c r="AB29" s="320"/>
      <c r="AC29" s="323"/>
      <c r="AD29" s="320"/>
      <c r="AE29" s="320"/>
      <c r="AF29" s="320"/>
      <c r="AG29" s="258" t="s">
        <v>42</v>
      </c>
      <c r="AH29" s="324" t="s">
        <v>217</v>
      </c>
    </row>
    <row r="30" spans="1:37" s="334" customFormat="1" ht="37.5" x14ac:dyDescent="0.25">
      <c r="A30" s="327"/>
      <c r="B30" s="327"/>
      <c r="C30" s="228">
        <v>1</v>
      </c>
      <c r="D30" s="228">
        <v>6</v>
      </c>
      <c r="E30" s="327"/>
      <c r="F30" s="328"/>
      <c r="G30" s="329" t="s">
        <v>250</v>
      </c>
      <c r="H30" s="345"/>
      <c r="I30" s="330"/>
      <c r="J30" s="331"/>
      <c r="K30" s="327"/>
      <c r="L30" s="327"/>
      <c r="M30" s="331"/>
      <c r="N30" s="327"/>
      <c r="O30" s="331" t="s">
        <v>12</v>
      </c>
      <c r="P30" s="331" t="s">
        <v>14</v>
      </c>
      <c r="Q30" s="226" t="s">
        <v>44</v>
      </c>
      <c r="R30" s="227">
        <v>1</v>
      </c>
      <c r="S30" s="332"/>
      <c r="T30" s="317">
        <v>0.05</v>
      </c>
      <c r="U30" s="332"/>
      <c r="V30" s="332"/>
      <c r="W30" s="332"/>
      <c r="X30" s="332"/>
      <c r="Y30" s="332"/>
      <c r="Z30" s="333"/>
      <c r="AA30" s="333"/>
      <c r="AB30" s="333"/>
      <c r="AC30" s="342"/>
      <c r="AD30" s="333"/>
      <c r="AE30" s="333"/>
      <c r="AF30" s="333"/>
      <c r="AG30" s="224" t="s">
        <v>42</v>
      </c>
      <c r="AH30" s="231">
        <f>SUM(AH31:AH32)</f>
        <v>0</v>
      </c>
    </row>
    <row r="31" spans="1:37" s="308" customFormat="1" ht="75" x14ac:dyDescent="0.25">
      <c r="A31" s="335" t="str">
        <f t="shared" ref="A31:A32" si="5">+ CONCATENATE("ID", "-", B31, "-",C31, ".", D31, ".", E31)</f>
        <v>ID-DAF-1.6.1</v>
      </c>
      <c r="B31" s="94" t="s">
        <v>49</v>
      </c>
      <c r="C31" s="94">
        <v>1</v>
      </c>
      <c r="D31" s="339">
        <v>6</v>
      </c>
      <c r="E31" s="339">
        <v>1</v>
      </c>
      <c r="F31" s="336"/>
      <c r="G31" s="346"/>
      <c r="H31" s="248" t="s">
        <v>251</v>
      </c>
      <c r="I31" s="249"/>
      <c r="J31" s="347" t="s">
        <v>252</v>
      </c>
      <c r="K31" s="94" t="s">
        <v>49</v>
      </c>
      <c r="L31" s="93" t="s">
        <v>253</v>
      </c>
      <c r="M31" s="348" t="s">
        <v>69</v>
      </c>
      <c r="N31" s="339" t="s">
        <v>216</v>
      </c>
      <c r="O31" s="93" t="s">
        <v>12</v>
      </c>
      <c r="P31" s="93" t="s">
        <v>14</v>
      </c>
      <c r="Q31" s="349"/>
      <c r="R31" s="350"/>
      <c r="S31" s="351"/>
      <c r="T31" s="351"/>
      <c r="U31" s="352"/>
      <c r="V31" s="352"/>
      <c r="W31" s="353"/>
      <c r="X31" s="352"/>
      <c r="Y31" s="353"/>
      <c r="Z31" s="346"/>
      <c r="AA31" s="353"/>
      <c r="AB31" s="346"/>
      <c r="AC31" s="346"/>
      <c r="AD31" s="346"/>
      <c r="AE31" s="346"/>
      <c r="AF31" s="346"/>
      <c r="AG31" s="258" t="s">
        <v>42</v>
      </c>
      <c r="AH31" s="324" t="s">
        <v>217</v>
      </c>
    </row>
    <row r="32" spans="1:37" s="308" customFormat="1" ht="37.5" x14ac:dyDescent="0.25">
      <c r="A32" s="335" t="str">
        <f t="shared" si="5"/>
        <v>ID-DAF-1.6.2</v>
      </c>
      <c r="B32" s="94" t="s">
        <v>49</v>
      </c>
      <c r="C32" s="94">
        <v>1</v>
      </c>
      <c r="D32" s="339">
        <v>6</v>
      </c>
      <c r="E32" s="339">
        <v>2</v>
      </c>
      <c r="F32" s="336"/>
      <c r="G32" s="346"/>
      <c r="H32" s="354" t="s">
        <v>254</v>
      </c>
      <c r="I32" s="355"/>
      <c r="J32" s="347" t="s">
        <v>255</v>
      </c>
      <c r="K32" s="94" t="s">
        <v>49</v>
      </c>
      <c r="L32" s="93" t="s">
        <v>253</v>
      </c>
      <c r="M32" s="348" t="s">
        <v>215</v>
      </c>
      <c r="N32" s="339" t="s">
        <v>216</v>
      </c>
      <c r="O32" s="93" t="s">
        <v>12</v>
      </c>
      <c r="P32" s="93" t="s">
        <v>14</v>
      </c>
      <c r="Q32" s="349"/>
      <c r="R32" s="350"/>
      <c r="S32" s="351"/>
      <c r="T32" s="351"/>
      <c r="U32" s="352"/>
      <c r="V32" s="352"/>
      <c r="W32" s="353"/>
      <c r="X32" s="352"/>
      <c r="Y32" s="353"/>
      <c r="Z32" s="346"/>
      <c r="AA32" s="353"/>
      <c r="AB32" s="346"/>
      <c r="AC32" s="346"/>
      <c r="AD32" s="346"/>
      <c r="AE32" s="346"/>
      <c r="AF32" s="346"/>
      <c r="AG32" s="258" t="s">
        <v>42</v>
      </c>
      <c r="AH32" s="324" t="s">
        <v>217</v>
      </c>
    </row>
    <row r="33" spans="1:34" s="325" customFormat="1" ht="37.5" x14ac:dyDescent="0.25">
      <c r="A33" s="225"/>
      <c r="B33" s="225"/>
      <c r="C33" s="225">
        <v>1</v>
      </c>
      <c r="D33" s="225">
        <v>7</v>
      </c>
      <c r="E33" s="225"/>
      <c r="F33" s="223"/>
      <c r="G33" s="223" t="s">
        <v>256</v>
      </c>
      <c r="H33" s="316"/>
      <c r="I33" s="343"/>
      <c r="J33" s="224"/>
      <c r="K33" s="225"/>
      <c r="L33" s="225"/>
      <c r="M33" s="224"/>
      <c r="N33" s="225"/>
      <c r="O33" s="224" t="s">
        <v>12</v>
      </c>
      <c r="P33" s="224" t="s">
        <v>14</v>
      </c>
      <c r="Q33" s="226" t="s">
        <v>44</v>
      </c>
      <c r="R33" s="227">
        <v>1</v>
      </c>
      <c r="S33" s="228"/>
      <c r="T33" s="317">
        <v>0.05</v>
      </c>
      <c r="U33" s="225"/>
      <c r="V33" s="225"/>
      <c r="W33" s="229"/>
      <c r="X33" s="225"/>
      <c r="Y33" s="229"/>
      <c r="Z33" s="223"/>
      <c r="AA33" s="229"/>
      <c r="AB33" s="223"/>
      <c r="AC33" s="223"/>
      <c r="AD33" s="223"/>
      <c r="AE33" s="223"/>
      <c r="AF33" s="223"/>
      <c r="AG33" s="224" t="s">
        <v>42</v>
      </c>
      <c r="AH33" s="231">
        <f>SUM(AH34:AH36)</f>
        <v>0</v>
      </c>
    </row>
    <row r="34" spans="1:34" s="322" customFormat="1" ht="37.5" x14ac:dyDescent="0.25">
      <c r="A34" s="335" t="str">
        <f t="shared" ref="A34:A39" si="6">+ CONCATENATE("ID", "-", B34, "-",C34, ".", D34, ".", E34)</f>
        <v>ID-DAF-1.7.1</v>
      </c>
      <c r="B34" s="94" t="s">
        <v>49</v>
      </c>
      <c r="C34" s="94">
        <v>1</v>
      </c>
      <c r="D34" s="335">
        <v>7</v>
      </c>
      <c r="E34" s="335">
        <v>1</v>
      </c>
      <c r="F34" s="262"/>
      <c r="G34" s="262"/>
      <c r="H34" s="354" t="s">
        <v>257</v>
      </c>
      <c r="I34" s="355"/>
      <c r="J34" s="347" t="s">
        <v>258</v>
      </c>
      <c r="K34" s="94" t="s">
        <v>49</v>
      </c>
      <c r="L34" s="93" t="s">
        <v>253</v>
      </c>
      <c r="M34" s="93" t="s">
        <v>215</v>
      </c>
      <c r="N34" s="94" t="s">
        <v>259</v>
      </c>
      <c r="O34" s="93" t="s">
        <v>12</v>
      </c>
      <c r="P34" s="93" t="s">
        <v>14</v>
      </c>
      <c r="Q34" s="356"/>
      <c r="R34" s="245"/>
      <c r="S34" s="245"/>
      <c r="T34" s="246"/>
      <c r="U34" s="245"/>
      <c r="V34" s="245"/>
      <c r="W34" s="245"/>
      <c r="X34" s="245"/>
      <c r="Y34" s="245"/>
      <c r="Z34" s="357"/>
      <c r="AA34" s="357"/>
      <c r="AB34" s="357"/>
      <c r="AC34" s="357"/>
      <c r="AD34" s="357"/>
      <c r="AE34" s="357"/>
      <c r="AF34" s="357"/>
      <c r="AG34" s="258" t="s">
        <v>42</v>
      </c>
      <c r="AH34" s="324" t="s">
        <v>217</v>
      </c>
    </row>
    <row r="35" spans="1:34" s="322" customFormat="1" ht="75" x14ac:dyDescent="0.25">
      <c r="A35" s="335" t="str">
        <f t="shared" si="6"/>
        <v>ID-DAF-1.7.2</v>
      </c>
      <c r="B35" s="94" t="s">
        <v>49</v>
      </c>
      <c r="C35" s="94">
        <v>1</v>
      </c>
      <c r="D35" s="335">
        <v>7</v>
      </c>
      <c r="E35" s="335">
        <v>2</v>
      </c>
      <c r="F35" s="262"/>
      <c r="G35" s="262"/>
      <c r="H35" s="354" t="s">
        <v>260</v>
      </c>
      <c r="I35" s="355"/>
      <c r="J35" s="347" t="s">
        <v>261</v>
      </c>
      <c r="K35" s="94" t="s">
        <v>49</v>
      </c>
      <c r="L35" s="93" t="s">
        <v>253</v>
      </c>
      <c r="M35" s="93" t="s">
        <v>215</v>
      </c>
      <c r="N35" s="94" t="s">
        <v>259</v>
      </c>
      <c r="O35" s="93" t="s">
        <v>12</v>
      </c>
      <c r="P35" s="93" t="s">
        <v>14</v>
      </c>
      <c r="Q35" s="356"/>
      <c r="R35" s="245"/>
      <c r="S35" s="245"/>
      <c r="T35" s="246"/>
      <c r="U35" s="245"/>
      <c r="V35" s="245"/>
      <c r="W35" s="245"/>
      <c r="X35" s="245"/>
      <c r="Y35" s="245"/>
      <c r="Z35" s="357"/>
      <c r="AA35" s="357"/>
      <c r="AB35" s="357"/>
      <c r="AC35" s="357"/>
      <c r="AD35" s="357"/>
      <c r="AE35" s="357"/>
      <c r="AF35" s="357"/>
      <c r="AG35" s="258" t="s">
        <v>42</v>
      </c>
      <c r="AH35" s="324" t="s">
        <v>217</v>
      </c>
    </row>
    <row r="36" spans="1:34" s="322" customFormat="1" ht="37.5" x14ac:dyDescent="0.25">
      <c r="A36" s="335" t="str">
        <f t="shared" si="6"/>
        <v>ID-DAF-1.7.3</v>
      </c>
      <c r="B36" s="94" t="s">
        <v>49</v>
      </c>
      <c r="C36" s="94">
        <v>1</v>
      </c>
      <c r="D36" s="335">
        <v>7</v>
      </c>
      <c r="E36" s="335">
        <v>3</v>
      </c>
      <c r="F36" s="262"/>
      <c r="G36" s="262"/>
      <c r="H36" s="354" t="s">
        <v>262</v>
      </c>
      <c r="I36" s="355"/>
      <c r="J36" s="93" t="s">
        <v>263</v>
      </c>
      <c r="K36" s="94" t="s">
        <v>49</v>
      </c>
      <c r="L36" s="93" t="s">
        <v>253</v>
      </c>
      <c r="M36" s="93" t="s">
        <v>215</v>
      </c>
      <c r="N36" s="94" t="s">
        <v>259</v>
      </c>
      <c r="O36" s="93" t="s">
        <v>12</v>
      </c>
      <c r="P36" s="93" t="s">
        <v>14</v>
      </c>
      <c r="Q36" s="356"/>
      <c r="R36" s="245"/>
      <c r="S36" s="245"/>
      <c r="T36" s="246"/>
      <c r="U36" s="245"/>
      <c r="V36" s="245"/>
      <c r="W36" s="245"/>
      <c r="X36" s="245"/>
      <c r="Y36" s="245"/>
      <c r="Z36" s="357"/>
      <c r="AA36" s="357"/>
      <c r="AB36" s="357"/>
      <c r="AC36" s="357"/>
      <c r="AD36" s="357"/>
      <c r="AE36" s="357"/>
      <c r="AF36" s="357"/>
      <c r="AG36" s="258" t="s">
        <v>42</v>
      </c>
      <c r="AH36" s="324" t="s">
        <v>217</v>
      </c>
    </row>
    <row r="37" spans="1:34" s="322" customFormat="1" ht="75" x14ac:dyDescent="0.25">
      <c r="A37" s="335" t="str">
        <f t="shared" si="6"/>
        <v>ID-DAF-1.7.4</v>
      </c>
      <c r="B37" s="94" t="s">
        <v>49</v>
      </c>
      <c r="C37" s="94">
        <v>1</v>
      </c>
      <c r="D37" s="335">
        <v>7</v>
      </c>
      <c r="E37" s="335">
        <v>4</v>
      </c>
      <c r="F37" s="262"/>
      <c r="G37" s="262"/>
      <c r="H37" s="354" t="s">
        <v>264</v>
      </c>
      <c r="I37" s="355"/>
      <c r="J37" s="347" t="s">
        <v>261</v>
      </c>
      <c r="K37" s="94" t="s">
        <v>49</v>
      </c>
      <c r="L37" s="93" t="s">
        <v>265</v>
      </c>
      <c r="M37" s="93" t="s">
        <v>215</v>
      </c>
      <c r="N37" s="94" t="s">
        <v>259</v>
      </c>
      <c r="O37" s="93" t="s">
        <v>12</v>
      </c>
      <c r="P37" s="93" t="s">
        <v>14</v>
      </c>
      <c r="Q37" s="356"/>
      <c r="R37" s="245"/>
      <c r="S37" s="245"/>
      <c r="T37" s="246"/>
      <c r="U37" s="245"/>
      <c r="V37" s="245"/>
      <c r="W37" s="245"/>
      <c r="X37" s="245"/>
      <c r="Y37" s="245"/>
      <c r="Z37" s="357"/>
      <c r="AA37" s="357"/>
      <c r="AB37" s="357"/>
      <c r="AC37" s="357"/>
      <c r="AD37" s="357"/>
      <c r="AE37" s="357"/>
      <c r="AF37" s="357"/>
      <c r="AG37" s="258" t="s">
        <v>42</v>
      </c>
      <c r="AH37" s="324" t="s">
        <v>217</v>
      </c>
    </row>
    <row r="38" spans="1:34" s="322" customFormat="1" ht="37.5" x14ac:dyDescent="0.25">
      <c r="A38" s="335" t="str">
        <f t="shared" si="6"/>
        <v>ID-DAF-1.7.5</v>
      </c>
      <c r="B38" s="94" t="s">
        <v>49</v>
      </c>
      <c r="C38" s="94">
        <v>1</v>
      </c>
      <c r="D38" s="335">
        <v>7</v>
      </c>
      <c r="E38" s="335">
        <v>5</v>
      </c>
      <c r="F38" s="262"/>
      <c r="G38" s="262"/>
      <c r="H38" s="354" t="s">
        <v>266</v>
      </c>
      <c r="I38" s="355"/>
      <c r="J38" s="93" t="s">
        <v>267</v>
      </c>
      <c r="K38" s="94" t="s">
        <v>49</v>
      </c>
      <c r="L38" s="93" t="s">
        <v>265</v>
      </c>
      <c r="M38" s="93" t="s">
        <v>215</v>
      </c>
      <c r="N38" s="94" t="s">
        <v>259</v>
      </c>
      <c r="O38" s="93" t="s">
        <v>12</v>
      </c>
      <c r="P38" s="93" t="s">
        <v>14</v>
      </c>
      <c r="Q38" s="356"/>
      <c r="R38" s="245"/>
      <c r="S38" s="245"/>
      <c r="T38" s="246"/>
      <c r="U38" s="245"/>
      <c r="V38" s="245"/>
      <c r="W38" s="245"/>
      <c r="X38" s="245"/>
      <c r="Y38" s="245"/>
      <c r="Z38" s="357"/>
      <c r="AA38" s="357"/>
      <c r="AB38" s="357"/>
      <c r="AC38" s="357"/>
      <c r="AD38" s="357"/>
      <c r="AE38" s="357"/>
      <c r="AF38" s="357"/>
      <c r="AG38" s="258" t="s">
        <v>42</v>
      </c>
      <c r="AH38" s="324" t="s">
        <v>217</v>
      </c>
    </row>
    <row r="39" spans="1:34" s="341" customFormat="1" ht="37.5" x14ac:dyDescent="0.25">
      <c r="A39" s="335" t="str">
        <f t="shared" si="6"/>
        <v>ID-DAF-1.7.6</v>
      </c>
      <c r="B39" s="94" t="s">
        <v>49</v>
      </c>
      <c r="C39" s="94">
        <v>1</v>
      </c>
      <c r="D39" s="335">
        <v>7</v>
      </c>
      <c r="E39" s="335">
        <v>6</v>
      </c>
      <c r="F39" s="262"/>
      <c r="G39" s="358"/>
      <c r="H39" s="359" t="s">
        <v>268</v>
      </c>
      <c r="I39" s="360"/>
      <c r="J39" s="337" t="s">
        <v>269</v>
      </c>
      <c r="K39" s="94" t="s">
        <v>49</v>
      </c>
      <c r="L39" s="337" t="s">
        <v>270</v>
      </c>
      <c r="M39" s="93" t="s">
        <v>69</v>
      </c>
      <c r="N39" s="335" t="s">
        <v>208</v>
      </c>
      <c r="O39" s="93" t="s">
        <v>12</v>
      </c>
      <c r="P39" s="93" t="s">
        <v>14</v>
      </c>
      <c r="Q39" s="349"/>
      <c r="R39" s="339"/>
      <c r="S39" s="339"/>
      <c r="T39" s="335"/>
      <c r="U39" s="339"/>
      <c r="V39" s="339"/>
      <c r="W39" s="339"/>
      <c r="X39" s="339"/>
      <c r="Y39" s="339"/>
      <c r="Z39" s="340"/>
      <c r="AA39" s="340"/>
      <c r="AB39" s="340"/>
      <c r="AC39" s="361"/>
      <c r="AD39" s="340"/>
      <c r="AE39" s="340"/>
      <c r="AF39" s="340"/>
      <c r="AG39" s="258" t="s">
        <v>42</v>
      </c>
      <c r="AH39" s="324" t="s">
        <v>217</v>
      </c>
    </row>
    <row r="40" spans="1:34" s="325" customFormat="1" ht="37.5" x14ac:dyDescent="0.25">
      <c r="A40" s="225"/>
      <c r="B40" s="225"/>
      <c r="C40" s="225">
        <v>1</v>
      </c>
      <c r="D40" s="225">
        <v>8</v>
      </c>
      <c r="E40" s="225"/>
      <c r="F40" s="223"/>
      <c r="G40" s="223" t="s">
        <v>271</v>
      </c>
      <c r="H40" s="316"/>
      <c r="I40" s="316"/>
      <c r="J40" s="224"/>
      <c r="K40" s="225"/>
      <c r="L40" s="224"/>
      <c r="M40" s="224"/>
      <c r="N40" s="225"/>
      <c r="O40" s="224" t="s">
        <v>12</v>
      </c>
      <c r="P40" s="224" t="s">
        <v>15</v>
      </c>
      <c r="Q40" s="226" t="s">
        <v>44</v>
      </c>
      <c r="R40" s="227">
        <v>1</v>
      </c>
      <c r="S40" s="228"/>
      <c r="T40" s="317">
        <v>0.05</v>
      </c>
      <c r="U40" s="229"/>
      <c r="V40" s="225"/>
      <c r="W40" s="229"/>
      <c r="X40" s="225"/>
      <c r="Y40" s="229"/>
      <c r="Z40" s="223"/>
      <c r="AA40" s="229"/>
      <c r="AB40" s="223"/>
      <c r="AC40" s="223"/>
      <c r="AD40" s="223"/>
      <c r="AE40" s="223"/>
      <c r="AF40" s="223"/>
      <c r="AG40" s="224" t="s">
        <v>42</v>
      </c>
      <c r="AH40" s="231">
        <f>SUM(AH44:AH48)</f>
        <v>9562174.1900000013</v>
      </c>
    </row>
    <row r="41" spans="1:34" s="308" customFormat="1" ht="37.5" x14ac:dyDescent="0.25">
      <c r="A41" s="94" t="str">
        <f t="shared" si="0"/>
        <v>ID-DAF-1.8.2</v>
      </c>
      <c r="B41" s="94" t="s">
        <v>49</v>
      </c>
      <c r="C41" s="94">
        <v>1</v>
      </c>
      <c r="D41" s="339">
        <v>8</v>
      </c>
      <c r="E41" s="339">
        <v>2</v>
      </c>
      <c r="F41" s="336"/>
      <c r="G41" s="346"/>
      <c r="H41" s="359" t="s">
        <v>272</v>
      </c>
      <c r="I41" s="360"/>
      <c r="J41" s="93" t="s">
        <v>273</v>
      </c>
      <c r="K41" s="94" t="s">
        <v>49</v>
      </c>
      <c r="L41" s="93" t="s">
        <v>131</v>
      </c>
      <c r="M41" s="339" t="s">
        <v>38</v>
      </c>
      <c r="N41" s="339" t="s">
        <v>216</v>
      </c>
      <c r="O41" s="348" t="s">
        <v>12</v>
      </c>
      <c r="P41" s="348" t="s">
        <v>15</v>
      </c>
      <c r="Q41" s="349"/>
      <c r="R41" s="350"/>
      <c r="S41" s="351"/>
      <c r="T41" s="351"/>
      <c r="U41" s="353"/>
      <c r="V41" s="352"/>
      <c r="W41" s="353"/>
      <c r="X41" s="352"/>
      <c r="Y41" s="353"/>
      <c r="Z41" s="346"/>
      <c r="AA41" s="353"/>
      <c r="AB41" s="346"/>
      <c r="AC41" s="362"/>
      <c r="AD41" s="362"/>
      <c r="AE41" s="362"/>
      <c r="AF41" s="362"/>
      <c r="AG41" s="258" t="s">
        <v>42</v>
      </c>
      <c r="AH41" s="239">
        <v>13436013.199999999</v>
      </c>
    </row>
    <row r="42" spans="1:34" s="308" customFormat="1" ht="37.5" x14ac:dyDescent="0.25">
      <c r="A42" s="94" t="str">
        <f t="shared" si="0"/>
        <v>ID-DAF-1.8.3</v>
      </c>
      <c r="B42" s="94" t="s">
        <v>49</v>
      </c>
      <c r="C42" s="94">
        <v>1</v>
      </c>
      <c r="D42" s="339">
        <v>8</v>
      </c>
      <c r="E42" s="339">
        <v>3</v>
      </c>
      <c r="F42" s="336"/>
      <c r="G42" s="346"/>
      <c r="H42" s="359" t="s">
        <v>274</v>
      </c>
      <c r="I42" s="360"/>
      <c r="J42" s="93" t="s">
        <v>275</v>
      </c>
      <c r="K42" s="94" t="s">
        <v>49</v>
      </c>
      <c r="L42" s="363" t="s">
        <v>276</v>
      </c>
      <c r="M42" s="339" t="s">
        <v>38</v>
      </c>
      <c r="N42" s="339" t="s">
        <v>208</v>
      </c>
      <c r="O42" s="348" t="s">
        <v>12</v>
      </c>
      <c r="P42" s="348" t="s">
        <v>15</v>
      </c>
      <c r="Q42" s="349"/>
      <c r="R42" s="350"/>
      <c r="S42" s="351"/>
      <c r="T42" s="351"/>
      <c r="U42" s="353"/>
      <c r="V42" s="352"/>
      <c r="W42" s="353"/>
      <c r="X42" s="352"/>
      <c r="Y42" s="353"/>
      <c r="Z42" s="346"/>
      <c r="AA42" s="353"/>
      <c r="AB42" s="346"/>
      <c r="AC42" s="362"/>
      <c r="AD42" s="362"/>
      <c r="AE42" s="362"/>
      <c r="AF42" s="362"/>
      <c r="AG42" s="258" t="s">
        <v>42</v>
      </c>
      <c r="AH42" s="324" t="s">
        <v>217</v>
      </c>
    </row>
    <row r="43" spans="1:34" s="308" customFormat="1" ht="37.5" x14ac:dyDescent="0.25">
      <c r="A43" s="94" t="str">
        <f t="shared" si="0"/>
        <v>ID-DAF-1.8.5</v>
      </c>
      <c r="B43" s="94" t="s">
        <v>49</v>
      </c>
      <c r="C43" s="94">
        <v>1</v>
      </c>
      <c r="D43" s="339">
        <v>8</v>
      </c>
      <c r="E43" s="339">
        <v>5</v>
      </c>
      <c r="F43" s="336"/>
      <c r="G43" s="346"/>
      <c r="H43" s="359" t="s">
        <v>277</v>
      </c>
      <c r="I43" s="360"/>
      <c r="J43" s="93" t="s">
        <v>278</v>
      </c>
      <c r="K43" s="94" t="s">
        <v>49</v>
      </c>
      <c r="L43" s="363" t="s">
        <v>276</v>
      </c>
      <c r="M43" s="339" t="s">
        <v>38</v>
      </c>
      <c r="N43" s="339" t="s">
        <v>208</v>
      </c>
      <c r="O43" s="348" t="s">
        <v>12</v>
      </c>
      <c r="P43" s="348" t="s">
        <v>15</v>
      </c>
      <c r="Q43" s="349"/>
      <c r="R43" s="350"/>
      <c r="S43" s="351"/>
      <c r="T43" s="351"/>
      <c r="U43" s="353"/>
      <c r="V43" s="352"/>
      <c r="W43" s="353"/>
      <c r="X43" s="352"/>
      <c r="Y43" s="353"/>
      <c r="Z43" s="346"/>
      <c r="AA43" s="353"/>
      <c r="AB43" s="346"/>
      <c r="AC43" s="362"/>
      <c r="AD43" s="362"/>
      <c r="AE43" s="362"/>
      <c r="AF43" s="362"/>
      <c r="AG43" s="258" t="s">
        <v>42</v>
      </c>
      <c r="AH43" s="324" t="s">
        <v>217</v>
      </c>
    </row>
    <row r="44" spans="1:34" s="322" customFormat="1" ht="37.5" x14ac:dyDescent="0.25">
      <c r="A44" s="94" t="str">
        <f t="shared" si="0"/>
        <v>ID-DAF-1.8.6</v>
      </c>
      <c r="B44" s="94" t="s">
        <v>49</v>
      </c>
      <c r="C44" s="94">
        <v>1</v>
      </c>
      <c r="D44" s="339">
        <v>8</v>
      </c>
      <c r="E44" s="339">
        <v>6</v>
      </c>
      <c r="F44" s="90"/>
      <c r="G44" s="90"/>
      <c r="H44" s="359" t="s">
        <v>279</v>
      </c>
      <c r="I44" s="360"/>
      <c r="J44" s="93" t="s">
        <v>280</v>
      </c>
      <c r="K44" s="94" t="s">
        <v>49</v>
      </c>
      <c r="L44" s="363" t="s">
        <v>276</v>
      </c>
      <c r="M44" s="339" t="s">
        <v>38</v>
      </c>
      <c r="N44" s="94" t="s">
        <v>208</v>
      </c>
      <c r="O44" s="348" t="s">
        <v>12</v>
      </c>
      <c r="P44" s="348" t="s">
        <v>15</v>
      </c>
      <c r="Q44" s="326"/>
      <c r="R44" s="236"/>
      <c r="S44" s="236"/>
      <c r="T44" s="94"/>
      <c r="U44" s="236"/>
      <c r="V44" s="236"/>
      <c r="W44" s="236"/>
      <c r="X44" s="236"/>
      <c r="Y44" s="236"/>
      <c r="Z44" s="320"/>
      <c r="AA44" s="320"/>
      <c r="AB44" s="320"/>
      <c r="AC44" s="321"/>
      <c r="AD44" s="321"/>
      <c r="AE44" s="321"/>
      <c r="AF44" s="321"/>
      <c r="AG44" s="258" t="s">
        <v>42</v>
      </c>
      <c r="AH44" s="239">
        <v>1820000</v>
      </c>
    </row>
    <row r="45" spans="1:34" s="322" customFormat="1" ht="37.5" x14ac:dyDescent="0.25">
      <c r="A45" s="94"/>
      <c r="B45" s="94"/>
      <c r="C45" s="94"/>
      <c r="D45" s="339"/>
      <c r="E45" s="339"/>
      <c r="F45" s="90"/>
      <c r="G45" s="90"/>
      <c r="H45" s="359" t="s">
        <v>281</v>
      </c>
      <c r="I45" s="360"/>
      <c r="J45" s="93" t="s">
        <v>282</v>
      </c>
      <c r="K45" s="94" t="s">
        <v>49</v>
      </c>
      <c r="L45" s="363" t="s">
        <v>276</v>
      </c>
      <c r="M45" s="339" t="s">
        <v>60</v>
      </c>
      <c r="N45" s="94"/>
      <c r="O45" s="348" t="s">
        <v>12</v>
      </c>
      <c r="P45" s="348" t="s">
        <v>15</v>
      </c>
      <c r="Q45" s="326"/>
      <c r="R45" s="236"/>
      <c r="S45" s="236"/>
      <c r="T45" s="94"/>
      <c r="U45" s="236"/>
      <c r="V45" s="236"/>
      <c r="W45" s="236"/>
      <c r="X45" s="236"/>
      <c r="Y45" s="236"/>
      <c r="Z45" s="320"/>
      <c r="AA45" s="320"/>
      <c r="AB45" s="320"/>
      <c r="AC45" s="321"/>
      <c r="AD45" s="321"/>
      <c r="AE45" s="321"/>
      <c r="AF45" s="321"/>
      <c r="AG45" s="258" t="s">
        <v>42</v>
      </c>
      <c r="AH45" s="239">
        <f>4370952.15+79500-463577.96</f>
        <v>3986874.1900000004</v>
      </c>
    </row>
    <row r="46" spans="1:34" s="322" customFormat="1" ht="37.5" x14ac:dyDescent="0.25">
      <c r="A46" s="94" t="str">
        <f t="shared" si="0"/>
        <v>ID-DAF-1.8.7</v>
      </c>
      <c r="B46" s="94" t="s">
        <v>49</v>
      </c>
      <c r="C46" s="94">
        <v>1</v>
      </c>
      <c r="D46" s="339">
        <v>8</v>
      </c>
      <c r="E46" s="339">
        <v>7</v>
      </c>
      <c r="F46" s="90"/>
      <c r="G46" s="90"/>
      <c r="H46" s="359" t="s">
        <v>283</v>
      </c>
      <c r="I46" s="360"/>
      <c r="J46" s="93" t="s">
        <v>280</v>
      </c>
      <c r="K46" s="94" t="s">
        <v>49</v>
      </c>
      <c r="L46" s="363" t="s">
        <v>276</v>
      </c>
      <c r="M46" s="339" t="s">
        <v>38</v>
      </c>
      <c r="N46" s="94" t="s">
        <v>208</v>
      </c>
      <c r="O46" s="348" t="s">
        <v>12</v>
      </c>
      <c r="P46" s="348" t="s">
        <v>15</v>
      </c>
      <c r="Q46" s="326"/>
      <c r="R46" s="236"/>
      <c r="S46" s="236"/>
      <c r="T46" s="94"/>
      <c r="U46" s="236"/>
      <c r="V46" s="236"/>
      <c r="W46" s="236"/>
      <c r="X46" s="236"/>
      <c r="Y46" s="236"/>
      <c r="Z46" s="320"/>
      <c r="AA46" s="320"/>
      <c r="AB46" s="320"/>
      <c r="AC46" s="321"/>
      <c r="AD46" s="321"/>
      <c r="AE46" s="321"/>
      <c r="AF46" s="321"/>
      <c r="AG46" s="258" t="s">
        <v>42</v>
      </c>
      <c r="AH46" s="239">
        <v>450000</v>
      </c>
    </row>
    <row r="47" spans="1:34" s="322" customFormat="1" ht="37.5" x14ac:dyDescent="0.25">
      <c r="A47" s="94" t="str">
        <f t="shared" si="0"/>
        <v>ID-DAF-1.8.8</v>
      </c>
      <c r="B47" s="94" t="s">
        <v>49</v>
      </c>
      <c r="C47" s="94">
        <v>1</v>
      </c>
      <c r="D47" s="339">
        <v>8</v>
      </c>
      <c r="E47" s="339">
        <v>8</v>
      </c>
      <c r="F47" s="90"/>
      <c r="G47" s="90"/>
      <c r="H47" s="359" t="s">
        <v>284</v>
      </c>
      <c r="I47" s="360"/>
      <c r="J47" s="93" t="s">
        <v>280</v>
      </c>
      <c r="K47" s="94" t="s">
        <v>49</v>
      </c>
      <c r="L47" s="363" t="s">
        <v>276</v>
      </c>
      <c r="M47" s="93" t="s">
        <v>215</v>
      </c>
      <c r="N47" s="94" t="s">
        <v>208</v>
      </c>
      <c r="O47" s="348" t="s">
        <v>12</v>
      </c>
      <c r="P47" s="348" t="s">
        <v>15</v>
      </c>
      <c r="Q47" s="326"/>
      <c r="R47" s="236"/>
      <c r="S47" s="236"/>
      <c r="T47" s="94"/>
      <c r="U47" s="236"/>
      <c r="V47" s="236"/>
      <c r="W47" s="236"/>
      <c r="X47" s="236"/>
      <c r="Y47" s="236"/>
      <c r="Z47" s="320"/>
      <c r="AA47" s="320"/>
      <c r="AB47" s="320"/>
      <c r="AC47" s="323"/>
      <c r="AD47" s="323"/>
      <c r="AE47" s="323"/>
      <c r="AF47" s="323"/>
      <c r="AG47" s="258" t="s">
        <v>42</v>
      </c>
      <c r="AH47" s="239">
        <v>1346480</v>
      </c>
    </row>
    <row r="48" spans="1:34" s="322" customFormat="1" ht="37.5" x14ac:dyDescent="0.25">
      <c r="A48" s="94" t="str">
        <f t="shared" si="0"/>
        <v>ID-DAF-1.8.9</v>
      </c>
      <c r="B48" s="94" t="s">
        <v>49</v>
      </c>
      <c r="C48" s="94">
        <v>1</v>
      </c>
      <c r="D48" s="339">
        <v>8</v>
      </c>
      <c r="E48" s="339">
        <v>9</v>
      </c>
      <c r="F48" s="90"/>
      <c r="G48" s="90"/>
      <c r="H48" s="359" t="s">
        <v>285</v>
      </c>
      <c r="I48" s="360"/>
      <c r="J48" s="93" t="s">
        <v>286</v>
      </c>
      <c r="K48" s="94" t="s">
        <v>49</v>
      </c>
      <c r="L48" s="363" t="s">
        <v>276</v>
      </c>
      <c r="M48" s="93" t="s">
        <v>215</v>
      </c>
      <c r="N48" s="94" t="s">
        <v>50</v>
      </c>
      <c r="O48" s="348" t="s">
        <v>12</v>
      </c>
      <c r="P48" s="348" t="s">
        <v>15</v>
      </c>
      <c r="Q48" s="326"/>
      <c r="R48" s="236"/>
      <c r="S48" s="236"/>
      <c r="T48" s="94"/>
      <c r="U48" s="236"/>
      <c r="V48" s="236"/>
      <c r="W48" s="236"/>
      <c r="X48" s="236"/>
      <c r="Y48" s="236"/>
      <c r="Z48" s="320"/>
      <c r="AA48" s="320"/>
      <c r="AB48" s="320"/>
      <c r="AC48" s="320"/>
      <c r="AD48" s="320"/>
      <c r="AE48" s="320"/>
      <c r="AF48" s="320"/>
      <c r="AG48" s="258" t="s">
        <v>42</v>
      </c>
      <c r="AH48" s="239">
        <v>1958820</v>
      </c>
    </row>
    <row r="49" spans="1:61" s="325" customFormat="1" ht="37.5" x14ac:dyDescent="0.25">
      <c r="A49" s="225"/>
      <c r="B49" s="225"/>
      <c r="C49" s="225">
        <v>1</v>
      </c>
      <c r="D49" s="225">
        <v>9</v>
      </c>
      <c r="E49" s="225"/>
      <c r="F49" s="223"/>
      <c r="G49" s="223" t="s">
        <v>287</v>
      </c>
      <c r="H49" s="316"/>
      <c r="I49" s="316"/>
      <c r="J49" s="224"/>
      <c r="K49" s="225"/>
      <c r="L49" s="224"/>
      <c r="M49" s="224"/>
      <c r="N49" s="225"/>
      <c r="O49" s="224" t="s">
        <v>12</v>
      </c>
      <c r="P49" s="224" t="s">
        <v>15</v>
      </c>
      <c r="Q49" s="226" t="s">
        <v>44</v>
      </c>
      <c r="R49" s="227">
        <v>1</v>
      </c>
      <c r="S49" s="228"/>
      <c r="T49" s="317">
        <v>0.1</v>
      </c>
      <c r="U49" s="229"/>
      <c r="V49" s="229"/>
      <c r="W49" s="229"/>
      <c r="X49" s="225"/>
      <c r="Y49" s="229"/>
      <c r="Z49" s="223"/>
      <c r="AA49" s="229"/>
      <c r="AB49" s="223"/>
      <c r="AC49" s="223"/>
      <c r="AD49" s="223"/>
      <c r="AE49" s="223"/>
      <c r="AF49" s="223"/>
      <c r="AG49" s="224" t="s">
        <v>42</v>
      </c>
      <c r="AH49" s="231">
        <f>SUM(AH50:AH55)</f>
        <v>71549012</v>
      </c>
      <c r="AK49" s="344"/>
    </row>
    <row r="50" spans="1:61" s="322" customFormat="1" ht="37.5" x14ac:dyDescent="0.25">
      <c r="A50" s="94" t="str">
        <f>+ CONCATENATE("ID", "-", B50, "-",C50, ".", D50, ".", E50)</f>
        <v>ID-DAF-1.9.4</v>
      </c>
      <c r="B50" s="94" t="s">
        <v>49</v>
      </c>
      <c r="C50" s="94">
        <v>1</v>
      </c>
      <c r="D50" s="94">
        <v>9</v>
      </c>
      <c r="E50" s="94">
        <v>4</v>
      </c>
      <c r="F50" s="90"/>
      <c r="H50" s="359" t="s">
        <v>288</v>
      </c>
      <c r="I50" s="360"/>
      <c r="J50" s="93" t="s">
        <v>289</v>
      </c>
      <c r="K50" s="94" t="s">
        <v>49</v>
      </c>
      <c r="L50" s="93" t="s">
        <v>290</v>
      </c>
      <c r="M50" s="93" t="s">
        <v>49</v>
      </c>
      <c r="N50" s="94" t="s">
        <v>208</v>
      </c>
      <c r="O50" s="93" t="s">
        <v>12</v>
      </c>
      <c r="P50" s="93" t="s">
        <v>15</v>
      </c>
      <c r="Q50" s="326"/>
      <c r="R50" s="236"/>
      <c r="S50" s="236"/>
      <c r="T50" s="94"/>
      <c r="U50" s="236"/>
      <c r="V50" s="236"/>
      <c r="W50" s="236"/>
      <c r="X50" s="236"/>
      <c r="Y50" s="236"/>
      <c r="Z50" s="320"/>
      <c r="AA50" s="320"/>
      <c r="AB50" s="320"/>
      <c r="AC50" s="321"/>
      <c r="AD50" s="321"/>
      <c r="AE50" s="321"/>
      <c r="AF50" s="321"/>
      <c r="AG50" s="258" t="s">
        <v>42</v>
      </c>
      <c r="AH50" s="239">
        <v>53100000</v>
      </c>
    </row>
    <row r="51" spans="1:61" s="322" customFormat="1" ht="37.5" x14ac:dyDescent="0.25">
      <c r="A51" s="94" t="str">
        <f>+ CONCATENATE("ID", "-", B51, "-",C51, ".", D51, ".", E51)</f>
        <v>ID-DAF-1.9.1</v>
      </c>
      <c r="B51" s="94" t="s">
        <v>49</v>
      </c>
      <c r="C51" s="94">
        <v>1</v>
      </c>
      <c r="D51" s="94">
        <v>9</v>
      </c>
      <c r="E51" s="94">
        <v>1</v>
      </c>
      <c r="F51" s="90"/>
      <c r="G51" s="90"/>
      <c r="H51" s="359" t="s">
        <v>291</v>
      </c>
      <c r="I51" s="360"/>
      <c r="J51" s="93" t="s">
        <v>292</v>
      </c>
      <c r="K51" s="94" t="s">
        <v>49</v>
      </c>
      <c r="L51" s="93" t="s">
        <v>290</v>
      </c>
      <c r="M51" s="93" t="s">
        <v>215</v>
      </c>
      <c r="N51" s="94" t="s">
        <v>208</v>
      </c>
      <c r="O51" s="93" t="s">
        <v>12</v>
      </c>
      <c r="P51" s="93" t="s">
        <v>15</v>
      </c>
      <c r="Q51" s="326"/>
      <c r="R51" s="236"/>
      <c r="S51" s="236"/>
      <c r="T51" s="253"/>
      <c r="U51" s="236"/>
      <c r="V51" s="236"/>
      <c r="W51" s="236"/>
      <c r="X51" s="236"/>
      <c r="Y51" s="236"/>
      <c r="Z51" s="320"/>
      <c r="AA51" s="320"/>
      <c r="AB51" s="320"/>
      <c r="AC51" s="321"/>
      <c r="AD51" s="321"/>
      <c r="AE51" s="321"/>
      <c r="AF51" s="321"/>
      <c r="AG51" s="258" t="s">
        <v>42</v>
      </c>
      <c r="AH51" s="324" t="s">
        <v>217</v>
      </c>
    </row>
    <row r="52" spans="1:61" s="322" customFormat="1" ht="37.5" x14ac:dyDescent="0.25">
      <c r="A52" s="94" t="str">
        <f t="shared" ref="A52:A62" si="7">+ CONCATENATE("ID", "-", B52, "-",C52, ".", D52, ".", E52)</f>
        <v>ID-DAF-1.9.5</v>
      </c>
      <c r="B52" s="94" t="s">
        <v>49</v>
      </c>
      <c r="C52" s="94">
        <v>1</v>
      </c>
      <c r="D52" s="94">
        <v>9</v>
      </c>
      <c r="E52" s="94">
        <v>5</v>
      </c>
      <c r="F52" s="90"/>
      <c r="H52" s="359" t="s">
        <v>293</v>
      </c>
      <c r="I52" s="360"/>
      <c r="J52" s="93" t="s">
        <v>273</v>
      </c>
      <c r="K52" s="94" t="s">
        <v>49</v>
      </c>
      <c r="L52" s="93" t="s">
        <v>290</v>
      </c>
      <c r="M52" s="93" t="s">
        <v>49</v>
      </c>
      <c r="N52" s="94" t="s">
        <v>208</v>
      </c>
      <c r="O52" s="93" t="s">
        <v>12</v>
      </c>
      <c r="P52" s="93" t="s">
        <v>15</v>
      </c>
      <c r="Q52" s="326"/>
      <c r="R52" s="236"/>
      <c r="S52" s="236"/>
      <c r="T52" s="94"/>
      <c r="U52" s="236"/>
      <c r="V52" s="236"/>
      <c r="W52" s="236"/>
      <c r="X52" s="236"/>
      <c r="Y52" s="236"/>
      <c r="Z52" s="320"/>
      <c r="AA52" s="320"/>
      <c r="AB52" s="320"/>
      <c r="AC52" s="321"/>
      <c r="AD52" s="323"/>
      <c r="AE52" s="323"/>
      <c r="AF52" s="323"/>
      <c r="AG52" s="258" t="s">
        <v>42</v>
      </c>
      <c r="AH52" s="239">
        <v>15949012</v>
      </c>
    </row>
    <row r="53" spans="1:61" s="322" customFormat="1" ht="37.5" x14ac:dyDescent="0.25">
      <c r="A53" s="94" t="str">
        <f t="shared" si="7"/>
        <v>ID-DAF-1.9.6</v>
      </c>
      <c r="B53" s="94" t="s">
        <v>49</v>
      </c>
      <c r="C53" s="94">
        <v>1</v>
      </c>
      <c r="D53" s="94">
        <v>9</v>
      </c>
      <c r="E53" s="94">
        <v>6</v>
      </c>
      <c r="F53" s="90"/>
      <c r="H53" s="359" t="s">
        <v>294</v>
      </c>
      <c r="I53" s="360"/>
      <c r="J53" s="93" t="s">
        <v>295</v>
      </c>
      <c r="K53" s="94" t="s">
        <v>49</v>
      </c>
      <c r="L53" s="93" t="s">
        <v>290</v>
      </c>
      <c r="M53" s="93" t="s">
        <v>49</v>
      </c>
      <c r="N53" s="94" t="s">
        <v>208</v>
      </c>
      <c r="O53" s="93" t="s">
        <v>12</v>
      </c>
      <c r="P53" s="93" t="s">
        <v>15</v>
      </c>
      <c r="Q53" s="326"/>
      <c r="R53" s="236"/>
      <c r="S53" s="236"/>
      <c r="T53" s="94"/>
      <c r="U53" s="236"/>
      <c r="V53" s="236"/>
      <c r="W53" s="236"/>
      <c r="X53" s="236"/>
      <c r="Y53" s="236"/>
      <c r="Z53" s="320"/>
      <c r="AA53" s="320"/>
      <c r="AB53" s="320"/>
      <c r="AC53" s="321"/>
      <c r="AD53" s="323"/>
      <c r="AE53" s="323"/>
      <c r="AF53" s="323"/>
      <c r="AG53" s="258" t="s">
        <v>42</v>
      </c>
      <c r="AH53" s="324" t="s">
        <v>217</v>
      </c>
    </row>
    <row r="54" spans="1:61" s="322" customFormat="1" ht="37.5" x14ac:dyDescent="0.25">
      <c r="A54" s="94" t="str">
        <f t="shared" si="7"/>
        <v>ID-DAF-1.9.7</v>
      </c>
      <c r="B54" s="94" t="s">
        <v>49</v>
      </c>
      <c r="C54" s="94">
        <v>1</v>
      </c>
      <c r="D54" s="94">
        <v>9</v>
      </c>
      <c r="E54" s="94">
        <v>7</v>
      </c>
      <c r="F54" s="90"/>
      <c r="H54" s="359" t="s">
        <v>296</v>
      </c>
      <c r="I54" s="360"/>
      <c r="J54" s="337" t="s">
        <v>297</v>
      </c>
      <c r="K54" s="94" t="s">
        <v>49</v>
      </c>
      <c r="L54" s="93" t="s">
        <v>290</v>
      </c>
      <c r="M54" s="93" t="s">
        <v>298</v>
      </c>
      <c r="N54" s="94" t="s">
        <v>208</v>
      </c>
      <c r="O54" s="93" t="s">
        <v>40</v>
      </c>
      <c r="P54" s="93" t="s">
        <v>40</v>
      </c>
      <c r="Q54" s="326"/>
      <c r="R54" s="236"/>
      <c r="S54" s="236"/>
      <c r="T54" s="94"/>
      <c r="U54" s="236"/>
      <c r="V54" s="236"/>
      <c r="W54" s="236"/>
      <c r="X54" s="236"/>
      <c r="Y54" s="236"/>
      <c r="Z54" s="320"/>
      <c r="AA54" s="320"/>
      <c r="AB54" s="320"/>
      <c r="AC54" s="321"/>
      <c r="AD54" s="323"/>
      <c r="AE54" s="323"/>
      <c r="AF54" s="323"/>
      <c r="AG54" s="258" t="s">
        <v>42</v>
      </c>
      <c r="AH54" s="324" t="s">
        <v>217</v>
      </c>
    </row>
    <row r="55" spans="1:61" s="322" customFormat="1" ht="37.5" x14ac:dyDescent="0.25">
      <c r="A55" s="94" t="str">
        <f t="shared" si="7"/>
        <v>ID-DAF-1.9.8</v>
      </c>
      <c r="B55" s="94" t="s">
        <v>49</v>
      </c>
      <c r="C55" s="94">
        <v>1</v>
      </c>
      <c r="D55" s="94">
        <v>9</v>
      </c>
      <c r="E55" s="94">
        <v>8</v>
      </c>
      <c r="F55" s="90"/>
      <c r="G55" s="90"/>
      <c r="H55" s="359" t="s">
        <v>299</v>
      </c>
      <c r="I55" s="360"/>
      <c r="J55" s="93" t="s">
        <v>300</v>
      </c>
      <c r="K55" s="94" t="s">
        <v>49</v>
      </c>
      <c r="L55" s="93" t="s">
        <v>270</v>
      </c>
      <c r="M55" s="93" t="s">
        <v>49</v>
      </c>
      <c r="N55" s="94" t="s">
        <v>50</v>
      </c>
      <c r="O55" s="93" t="s">
        <v>40</v>
      </c>
      <c r="P55" s="93" t="s">
        <v>40</v>
      </c>
      <c r="Q55" s="326"/>
      <c r="R55" s="236"/>
      <c r="S55" s="236"/>
      <c r="T55" s="94"/>
      <c r="U55" s="236"/>
      <c r="V55" s="236"/>
      <c r="W55" s="236"/>
      <c r="X55" s="236"/>
      <c r="Y55" s="236"/>
      <c r="Z55" s="320"/>
      <c r="AA55" s="320"/>
      <c r="AB55" s="320"/>
      <c r="AC55" s="321"/>
      <c r="AD55" s="323"/>
      <c r="AE55" s="323"/>
      <c r="AF55" s="323"/>
      <c r="AG55" s="258" t="s">
        <v>42</v>
      </c>
      <c r="AH55" s="239">
        <v>2500000</v>
      </c>
    </row>
    <row r="56" spans="1:61" s="325" customFormat="1" ht="37.5" x14ac:dyDescent="0.25">
      <c r="A56" s="225"/>
      <c r="B56" s="225"/>
      <c r="C56" s="225">
        <v>1</v>
      </c>
      <c r="D56" s="225">
        <v>10</v>
      </c>
      <c r="E56" s="225"/>
      <c r="F56" s="225"/>
      <c r="G56" s="223" t="s">
        <v>301</v>
      </c>
      <c r="H56" s="316"/>
      <c r="I56" s="316"/>
      <c r="J56" s="224"/>
      <c r="K56" s="225"/>
      <c r="L56" s="224"/>
      <c r="M56" s="224"/>
      <c r="N56" s="225"/>
      <c r="O56" s="224" t="s">
        <v>12</v>
      </c>
      <c r="P56" s="224" t="s">
        <v>40</v>
      </c>
      <c r="Q56" s="226" t="s">
        <v>44</v>
      </c>
      <c r="R56" s="227">
        <v>1</v>
      </c>
      <c r="S56" s="228"/>
      <c r="T56" s="317">
        <v>0.1</v>
      </c>
      <c r="U56" s="229"/>
      <c r="V56" s="225"/>
      <c r="W56" s="229"/>
      <c r="X56" s="225"/>
      <c r="Y56" s="229"/>
      <c r="Z56" s="223"/>
      <c r="AA56" s="229"/>
      <c r="AB56" s="223"/>
      <c r="AC56" s="223"/>
      <c r="AD56" s="223"/>
      <c r="AE56" s="223"/>
      <c r="AF56" s="223"/>
      <c r="AG56" s="224" t="s">
        <v>42</v>
      </c>
      <c r="AH56" s="231">
        <f>SUM(AH57:AH59)</f>
        <v>8233530</v>
      </c>
    </row>
    <row r="57" spans="1:61" s="322" customFormat="1" ht="37.5" x14ac:dyDescent="0.25">
      <c r="A57" s="94" t="str">
        <f t="shared" si="7"/>
        <v>ID-DAF-1.10.1</v>
      </c>
      <c r="B57" s="94" t="s">
        <v>49</v>
      </c>
      <c r="C57" s="94">
        <v>1</v>
      </c>
      <c r="D57" s="94">
        <v>10</v>
      </c>
      <c r="E57" s="94">
        <v>1</v>
      </c>
      <c r="H57" s="359" t="s">
        <v>302</v>
      </c>
      <c r="I57" s="360"/>
      <c r="J57" s="93" t="s">
        <v>286</v>
      </c>
      <c r="K57" s="94" t="s">
        <v>49</v>
      </c>
      <c r="L57" s="93" t="s">
        <v>290</v>
      </c>
      <c r="M57" s="93" t="s">
        <v>49</v>
      </c>
      <c r="N57" s="94" t="s">
        <v>50</v>
      </c>
      <c r="O57" s="93" t="s">
        <v>12</v>
      </c>
      <c r="P57" s="93" t="s">
        <v>15</v>
      </c>
      <c r="Q57" s="326"/>
      <c r="R57" s="236"/>
      <c r="S57" s="236"/>
      <c r="T57" s="94"/>
      <c r="U57" s="236"/>
      <c r="V57" s="236"/>
      <c r="W57" s="236"/>
      <c r="X57" s="236"/>
      <c r="Y57" s="236"/>
      <c r="Z57" s="320"/>
      <c r="AA57" s="320"/>
      <c r="AB57" s="320"/>
      <c r="AC57" s="321"/>
      <c r="AD57" s="321"/>
      <c r="AE57" s="321"/>
      <c r="AF57" s="321"/>
      <c r="AG57" s="93" t="s">
        <v>42</v>
      </c>
      <c r="AH57" s="239">
        <v>0</v>
      </c>
    </row>
    <row r="58" spans="1:61" s="322" customFormat="1" ht="37.5" x14ac:dyDescent="0.25">
      <c r="A58" s="94" t="str">
        <f t="shared" si="7"/>
        <v>ID-DAF-1.10.2</v>
      </c>
      <c r="B58" s="94" t="s">
        <v>49</v>
      </c>
      <c r="C58" s="94">
        <v>1</v>
      </c>
      <c r="D58" s="94">
        <v>10</v>
      </c>
      <c r="E58" s="94">
        <v>2</v>
      </c>
      <c r="F58" s="90"/>
      <c r="G58" s="90"/>
      <c r="H58" s="359" t="s">
        <v>303</v>
      </c>
      <c r="I58" s="360"/>
      <c r="J58" s="93" t="s">
        <v>304</v>
      </c>
      <c r="K58" s="94" t="s">
        <v>49</v>
      </c>
      <c r="L58" s="93" t="s">
        <v>290</v>
      </c>
      <c r="M58" s="93" t="s">
        <v>49</v>
      </c>
      <c r="N58" s="94" t="s">
        <v>50</v>
      </c>
      <c r="O58" s="93" t="s">
        <v>12</v>
      </c>
      <c r="P58" s="93" t="s">
        <v>15</v>
      </c>
      <c r="Q58" s="326"/>
      <c r="R58" s="236"/>
      <c r="S58" s="236"/>
      <c r="T58" s="94"/>
      <c r="U58" s="236"/>
      <c r="V58" s="236"/>
      <c r="W58" s="236"/>
      <c r="X58" s="236"/>
      <c r="Y58" s="236"/>
      <c r="Z58" s="320"/>
      <c r="AA58" s="320"/>
      <c r="AB58" s="320"/>
      <c r="AC58" s="321"/>
      <c r="AD58" s="321"/>
      <c r="AE58" s="321"/>
      <c r="AF58" s="321"/>
      <c r="AG58" s="93" t="s">
        <v>42</v>
      </c>
      <c r="AH58" s="239">
        <f>6463530+1770000</f>
        <v>8233530</v>
      </c>
    </row>
    <row r="59" spans="1:61" s="322" customFormat="1" ht="37.5" x14ac:dyDescent="0.25">
      <c r="A59" s="94" t="str">
        <f t="shared" si="7"/>
        <v>ID-DAF-1.10.3</v>
      </c>
      <c r="B59" s="94" t="s">
        <v>49</v>
      </c>
      <c r="C59" s="94">
        <v>1</v>
      </c>
      <c r="D59" s="94">
        <v>10</v>
      </c>
      <c r="E59" s="94">
        <v>3</v>
      </c>
      <c r="F59" s="90"/>
      <c r="G59" s="90"/>
      <c r="H59" s="359" t="s">
        <v>305</v>
      </c>
      <c r="I59" s="360"/>
      <c r="J59" s="93" t="s">
        <v>304</v>
      </c>
      <c r="K59" s="94" t="s">
        <v>49</v>
      </c>
      <c r="L59" s="93" t="s">
        <v>290</v>
      </c>
      <c r="M59" s="93" t="s">
        <v>49</v>
      </c>
      <c r="N59" s="94" t="s">
        <v>208</v>
      </c>
      <c r="O59" s="93" t="s">
        <v>12</v>
      </c>
      <c r="P59" s="93" t="s">
        <v>15</v>
      </c>
      <c r="Q59" s="326"/>
      <c r="R59" s="236"/>
      <c r="S59" s="236"/>
      <c r="T59" s="94"/>
      <c r="U59" s="236"/>
      <c r="V59" s="236"/>
      <c r="W59" s="236"/>
      <c r="X59" s="236"/>
      <c r="Y59" s="236"/>
      <c r="Z59" s="320"/>
      <c r="AA59" s="320"/>
      <c r="AB59" s="320"/>
      <c r="AC59" s="320"/>
      <c r="AD59" s="320"/>
      <c r="AE59" s="320"/>
      <c r="AF59" s="320"/>
      <c r="AG59" s="93" t="s">
        <v>42</v>
      </c>
      <c r="AH59" s="239">
        <v>0</v>
      </c>
    </row>
    <row r="60" spans="1:61" s="325" customFormat="1" ht="37.5" x14ac:dyDescent="0.25">
      <c r="A60" s="225"/>
      <c r="B60" s="225"/>
      <c r="C60" s="225">
        <v>1</v>
      </c>
      <c r="D60" s="225">
        <v>11</v>
      </c>
      <c r="E60" s="225"/>
      <c r="F60" s="223"/>
      <c r="G60" s="223" t="s">
        <v>306</v>
      </c>
      <c r="H60" s="316"/>
      <c r="I60" s="316"/>
      <c r="J60" s="224"/>
      <c r="K60" s="225"/>
      <c r="L60" s="224"/>
      <c r="M60" s="224"/>
      <c r="N60" s="225"/>
      <c r="O60" s="224" t="s">
        <v>13</v>
      </c>
      <c r="P60" s="224" t="s">
        <v>40</v>
      </c>
      <c r="Q60" s="226" t="s">
        <v>44</v>
      </c>
      <c r="R60" s="227">
        <v>1</v>
      </c>
      <c r="S60" s="228"/>
      <c r="T60" s="317">
        <v>0.05</v>
      </c>
      <c r="U60" s="225"/>
      <c r="V60" s="225"/>
      <c r="W60" s="229"/>
      <c r="X60" s="225"/>
      <c r="Y60" s="229"/>
      <c r="Z60" s="223"/>
      <c r="AA60" s="229"/>
      <c r="AB60" s="223"/>
      <c r="AC60" s="223"/>
      <c r="AD60" s="223"/>
      <c r="AE60" s="223"/>
      <c r="AF60" s="223"/>
      <c r="AG60" s="224" t="s">
        <v>42</v>
      </c>
      <c r="AH60" s="231">
        <f>SUM(AH61:AH62)</f>
        <v>0</v>
      </c>
    </row>
    <row r="61" spans="1:61" s="322" customFormat="1" ht="37.5" x14ac:dyDescent="0.25">
      <c r="A61" s="94" t="str">
        <f t="shared" si="7"/>
        <v>ID-DAF-1.11.1</v>
      </c>
      <c r="B61" s="94" t="s">
        <v>49</v>
      </c>
      <c r="C61" s="94">
        <v>1</v>
      </c>
      <c r="D61" s="94">
        <v>11</v>
      </c>
      <c r="E61" s="94">
        <v>1</v>
      </c>
      <c r="F61" s="90"/>
      <c r="G61" s="90"/>
      <c r="H61" s="359" t="s">
        <v>307</v>
      </c>
      <c r="I61" s="360"/>
      <c r="J61" s="93" t="s">
        <v>308</v>
      </c>
      <c r="K61" s="94" t="s">
        <v>49</v>
      </c>
      <c r="L61" s="93" t="s">
        <v>290</v>
      </c>
      <c r="M61" s="94" t="s">
        <v>69</v>
      </c>
      <c r="N61" s="94" t="s">
        <v>208</v>
      </c>
      <c r="O61" s="93" t="s">
        <v>13</v>
      </c>
      <c r="P61" s="93" t="s">
        <v>15</v>
      </c>
      <c r="Q61" s="326"/>
      <c r="R61" s="236"/>
      <c r="S61" s="236"/>
      <c r="T61" s="94"/>
      <c r="U61" s="236"/>
      <c r="V61" s="236"/>
      <c r="W61" s="236"/>
      <c r="X61" s="236"/>
      <c r="Y61" s="236"/>
      <c r="Z61" s="320"/>
      <c r="AA61" s="320"/>
      <c r="AB61" s="320"/>
      <c r="AC61" s="320"/>
      <c r="AD61" s="320"/>
      <c r="AE61" s="320"/>
      <c r="AF61" s="320"/>
      <c r="AG61" s="93" t="s">
        <v>42</v>
      </c>
      <c r="AH61" s="239">
        <v>0</v>
      </c>
    </row>
    <row r="62" spans="1:61" s="322" customFormat="1" ht="37.5" x14ac:dyDescent="0.25">
      <c r="A62" s="94" t="str">
        <f t="shared" si="7"/>
        <v>ID-DAF-1.11.2</v>
      </c>
      <c r="B62" s="94" t="s">
        <v>49</v>
      </c>
      <c r="C62" s="94">
        <v>1</v>
      </c>
      <c r="D62" s="94">
        <v>11</v>
      </c>
      <c r="E62" s="94">
        <v>2</v>
      </c>
      <c r="F62" s="90"/>
      <c r="G62" s="90"/>
      <c r="H62" s="359" t="s">
        <v>309</v>
      </c>
      <c r="I62" s="360"/>
      <c r="J62" s="93" t="s">
        <v>310</v>
      </c>
      <c r="K62" s="94" t="s">
        <v>49</v>
      </c>
      <c r="L62" s="93" t="s">
        <v>290</v>
      </c>
      <c r="M62" s="93" t="s">
        <v>69</v>
      </c>
      <c r="N62" s="94" t="s">
        <v>50</v>
      </c>
      <c r="O62" s="93" t="s">
        <v>13</v>
      </c>
      <c r="P62" s="93" t="s">
        <v>15</v>
      </c>
      <c r="Q62" s="326"/>
      <c r="R62" s="236"/>
      <c r="S62" s="236"/>
      <c r="T62" s="94"/>
      <c r="U62" s="236"/>
      <c r="V62" s="236"/>
      <c r="W62" s="236"/>
      <c r="X62" s="236"/>
      <c r="Y62" s="236"/>
      <c r="Z62" s="320"/>
      <c r="AA62" s="320"/>
      <c r="AB62" s="320"/>
      <c r="AC62" s="320"/>
      <c r="AD62" s="320"/>
      <c r="AE62" s="320"/>
      <c r="AF62" s="320"/>
      <c r="AG62" s="93" t="s">
        <v>42</v>
      </c>
      <c r="AH62" s="239">
        <v>0</v>
      </c>
    </row>
    <row r="63" spans="1:61" s="365" customFormat="1" ht="37.5" x14ac:dyDescent="0.25">
      <c r="A63" s="364"/>
      <c r="B63" s="364"/>
      <c r="C63" s="364">
        <v>2</v>
      </c>
      <c r="D63" s="364"/>
      <c r="E63" s="364"/>
      <c r="F63" s="254" t="s">
        <v>311</v>
      </c>
      <c r="H63" s="366"/>
      <c r="I63" s="367"/>
      <c r="J63" s="255"/>
      <c r="K63" s="364"/>
      <c r="L63" s="255"/>
      <c r="M63" s="255"/>
      <c r="N63" s="368"/>
      <c r="O63" s="255" t="s">
        <v>13</v>
      </c>
      <c r="P63" s="211" t="s">
        <v>15</v>
      </c>
      <c r="Q63" s="369" t="s">
        <v>44</v>
      </c>
      <c r="R63" s="370">
        <v>1</v>
      </c>
      <c r="S63" s="371"/>
      <c r="T63" s="372">
        <v>0.1</v>
      </c>
      <c r="U63" s="373"/>
      <c r="V63" s="374"/>
      <c r="W63" s="373"/>
      <c r="X63" s="374"/>
      <c r="Y63" s="373"/>
      <c r="Z63" s="374"/>
      <c r="AA63" s="374"/>
      <c r="AB63" s="374"/>
      <c r="AC63" s="374"/>
      <c r="AD63" s="374"/>
      <c r="AE63" s="374"/>
      <c r="AF63" s="374"/>
      <c r="AG63" s="375" t="s">
        <v>42</v>
      </c>
      <c r="AH63" s="376" t="str">
        <f>AH64</f>
        <v>RD$0.00</v>
      </c>
      <c r="AI63" s="377"/>
      <c r="AJ63" s="377"/>
      <c r="AK63" s="377"/>
      <c r="AL63" s="377"/>
      <c r="AM63" s="377"/>
      <c r="AN63" s="377"/>
      <c r="AO63" s="377"/>
      <c r="AP63" s="377"/>
      <c r="AQ63" s="377"/>
      <c r="AR63" s="377"/>
      <c r="AS63" s="377"/>
      <c r="AT63" s="377"/>
      <c r="AU63" s="377"/>
      <c r="AV63" s="377"/>
      <c r="AW63" s="377"/>
      <c r="AX63" s="377"/>
      <c r="AY63" s="377"/>
      <c r="AZ63" s="377"/>
      <c r="BA63" s="377"/>
      <c r="BB63" s="377"/>
      <c r="BC63" s="377"/>
      <c r="BD63" s="377"/>
      <c r="BE63" s="377"/>
      <c r="BF63" s="377"/>
      <c r="BG63" s="377"/>
      <c r="BH63" s="377"/>
      <c r="BI63" s="378"/>
    </row>
    <row r="64" spans="1:61" s="325" customFormat="1" ht="37.5" x14ac:dyDescent="0.25">
      <c r="A64" s="379"/>
      <c r="B64" s="379"/>
      <c r="C64" s="379">
        <v>2</v>
      </c>
      <c r="D64" s="379">
        <v>1</v>
      </c>
      <c r="E64" s="379"/>
      <c r="F64" s="380"/>
      <c r="G64" s="380" t="s">
        <v>312</v>
      </c>
      <c r="H64" s="381"/>
      <c r="I64" s="343"/>
      <c r="J64" s="382"/>
      <c r="K64" s="379"/>
      <c r="L64" s="382"/>
      <c r="M64" s="382"/>
      <c r="N64" s="379"/>
      <c r="O64" s="382" t="s">
        <v>13</v>
      </c>
      <c r="P64" s="382" t="s">
        <v>15</v>
      </c>
      <c r="Q64" s="226" t="s">
        <v>44</v>
      </c>
      <c r="R64" s="227">
        <v>1</v>
      </c>
      <c r="S64" s="383"/>
      <c r="T64" s="384">
        <v>0.1</v>
      </c>
      <c r="U64" s="379"/>
      <c r="V64" s="379"/>
      <c r="W64" s="379"/>
      <c r="X64" s="379"/>
      <c r="Y64" s="379"/>
      <c r="Z64" s="380"/>
      <c r="AA64" s="379"/>
      <c r="AB64" s="380"/>
      <c r="AC64" s="380"/>
      <c r="AD64" s="380"/>
      <c r="AE64" s="380"/>
      <c r="AF64" s="380"/>
      <c r="AG64" s="382" t="s">
        <v>42</v>
      </c>
      <c r="AH64" s="385" t="s">
        <v>217</v>
      </c>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7"/>
    </row>
    <row r="65" spans="1:61" s="322" customFormat="1" ht="37.5" x14ac:dyDescent="0.25">
      <c r="A65" s="335" t="str">
        <f t="shared" ref="A65:A68" si="8">+ CONCATENATE("ID", "-", B65, "-",C65, ".", D65, ".", E65)</f>
        <v>ID-DAF-2.1.1</v>
      </c>
      <c r="B65" s="94" t="s">
        <v>49</v>
      </c>
      <c r="C65" s="388">
        <v>2</v>
      </c>
      <c r="D65" s="388">
        <v>1</v>
      </c>
      <c r="E65" s="388">
        <v>1</v>
      </c>
      <c r="F65" s="256"/>
      <c r="G65" s="256"/>
      <c r="H65" s="359" t="s">
        <v>313</v>
      </c>
      <c r="I65" s="360"/>
      <c r="J65" s="258" t="s">
        <v>314</v>
      </c>
      <c r="K65" s="388" t="s">
        <v>49</v>
      </c>
      <c r="L65" s="258" t="s">
        <v>270</v>
      </c>
      <c r="M65" s="258" t="s">
        <v>315</v>
      </c>
      <c r="N65" s="388" t="s">
        <v>216</v>
      </c>
      <c r="O65" s="93" t="s">
        <v>13</v>
      </c>
      <c r="P65" s="93" t="s">
        <v>15</v>
      </c>
      <c r="Q65" s="389"/>
      <c r="R65" s="390"/>
      <c r="S65" s="390"/>
      <c r="T65" s="388"/>
      <c r="U65" s="390"/>
      <c r="V65" s="390"/>
      <c r="W65" s="390"/>
      <c r="X65" s="390"/>
      <c r="Y65" s="390"/>
      <c r="Z65" s="391"/>
      <c r="AA65" s="391"/>
      <c r="AB65" s="391"/>
      <c r="AC65" s="392"/>
      <c r="AD65" s="392"/>
      <c r="AE65" s="392"/>
      <c r="AF65" s="392"/>
      <c r="AG65" s="258" t="s">
        <v>42</v>
      </c>
      <c r="AH65" s="324" t="s">
        <v>217</v>
      </c>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row>
    <row r="66" spans="1:61" s="322" customFormat="1" ht="56.25" x14ac:dyDescent="0.25">
      <c r="A66" s="335" t="str">
        <f t="shared" si="8"/>
        <v>ID-DAF-2.1.2</v>
      </c>
      <c r="B66" s="94" t="s">
        <v>49</v>
      </c>
      <c r="C66" s="388">
        <v>2</v>
      </c>
      <c r="D66" s="388">
        <v>1</v>
      </c>
      <c r="E66" s="388">
        <v>2</v>
      </c>
      <c r="F66" s="256"/>
      <c r="G66" s="256"/>
      <c r="H66" s="359" t="s">
        <v>316</v>
      </c>
      <c r="I66" s="360"/>
      <c r="J66" s="258" t="s">
        <v>317</v>
      </c>
      <c r="K66" s="388" t="s">
        <v>49</v>
      </c>
      <c r="L66" s="258" t="s">
        <v>270</v>
      </c>
      <c r="M66" s="258" t="s">
        <v>62</v>
      </c>
      <c r="N66" s="388" t="s">
        <v>216</v>
      </c>
      <c r="O66" s="93" t="s">
        <v>13</v>
      </c>
      <c r="P66" s="93" t="s">
        <v>15</v>
      </c>
      <c r="Q66" s="389"/>
      <c r="R66" s="390"/>
      <c r="S66" s="390"/>
      <c r="T66" s="388"/>
      <c r="U66" s="390"/>
      <c r="V66" s="390"/>
      <c r="W66" s="390"/>
      <c r="X66" s="390"/>
      <c r="Y66" s="390"/>
      <c r="Z66" s="391"/>
      <c r="AA66" s="391"/>
      <c r="AB66" s="391"/>
      <c r="AC66" s="392"/>
      <c r="AD66" s="392"/>
      <c r="AE66" s="392"/>
      <c r="AF66" s="392"/>
      <c r="AG66" s="258" t="s">
        <v>42</v>
      </c>
      <c r="AH66" s="324" t="s">
        <v>217</v>
      </c>
      <c r="AI66" s="393"/>
      <c r="AJ66" s="393"/>
      <c r="AK66" s="393"/>
      <c r="AL66" s="393"/>
      <c r="AM66" s="393"/>
      <c r="AN66" s="393"/>
      <c r="AO66" s="393"/>
      <c r="AP66" s="393"/>
      <c r="AQ66" s="393"/>
      <c r="AR66" s="393"/>
      <c r="AS66" s="393"/>
      <c r="AT66" s="393"/>
      <c r="AU66" s="393"/>
      <c r="AV66" s="393"/>
      <c r="AW66" s="393"/>
      <c r="AX66" s="393"/>
      <c r="AY66" s="393"/>
      <c r="AZ66" s="393"/>
      <c r="BA66" s="393"/>
      <c r="BB66" s="393"/>
      <c r="BC66" s="393"/>
      <c r="BD66" s="393"/>
      <c r="BE66" s="393"/>
      <c r="BF66" s="393"/>
      <c r="BG66" s="393"/>
      <c r="BH66" s="393"/>
      <c r="BI66" s="393"/>
    </row>
    <row r="67" spans="1:61" s="322" customFormat="1" ht="37.5" x14ac:dyDescent="0.25">
      <c r="A67" s="335" t="str">
        <f t="shared" si="8"/>
        <v>ID-DAF-2.1.3</v>
      </c>
      <c r="B67" s="94" t="s">
        <v>49</v>
      </c>
      <c r="C67" s="388">
        <v>2</v>
      </c>
      <c r="D67" s="388">
        <v>1</v>
      </c>
      <c r="E67" s="388">
        <v>3</v>
      </c>
      <c r="F67" s="256"/>
      <c r="G67" s="256"/>
      <c r="H67" s="359" t="s">
        <v>318</v>
      </c>
      <c r="I67" s="360"/>
      <c r="J67" s="258" t="s">
        <v>319</v>
      </c>
      <c r="K67" s="388" t="s">
        <v>49</v>
      </c>
      <c r="L67" s="258" t="s">
        <v>320</v>
      </c>
      <c r="M67" s="258" t="s">
        <v>62</v>
      </c>
      <c r="N67" s="388" t="s">
        <v>216</v>
      </c>
      <c r="O67" s="93" t="s">
        <v>13</v>
      </c>
      <c r="P67" s="93" t="s">
        <v>15</v>
      </c>
      <c r="Q67" s="389"/>
      <c r="R67" s="390"/>
      <c r="S67" s="390"/>
      <c r="T67" s="388"/>
      <c r="U67" s="390"/>
      <c r="V67" s="390"/>
      <c r="W67" s="390"/>
      <c r="X67" s="390"/>
      <c r="Y67" s="390"/>
      <c r="Z67" s="391"/>
      <c r="AA67" s="391"/>
      <c r="AB67" s="391"/>
      <c r="AC67" s="392"/>
      <c r="AD67" s="391"/>
      <c r="AE67" s="391"/>
      <c r="AF67" s="391"/>
      <c r="AG67" s="258" t="s">
        <v>42</v>
      </c>
      <c r="AH67" s="324" t="s">
        <v>217</v>
      </c>
      <c r="AI67" s="393"/>
      <c r="AJ67" s="393"/>
      <c r="AK67" s="393"/>
      <c r="AL67" s="393"/>
      <c r="AM67" s="393"/>
      <c r="AN67" s="393"/>
      <c r="AO67" s="393"/>
      <c r="AP67" s="393"/>
      <c r="AQ67" s="393"/>
      <c r="AR67" s="393"/>
      <c r="AS67" s="393"/>
      <c r="AT67" s="393"/>
      <c r="AU67" s="393"/>
      <c r="AV67" s="393"/>
      <c r="AW67" s="393"/>
      <c r="AX67" s="393"/>
      <c r="AY67" s="393"/>
      <c r="AZ67" s="393"/>
      <c r="BA67" s="393"/>
      <c r="BB67" s="393"/>
      <c r="BC67" s="393"/>
      <c r="BD67" s="393"/>
      <c r="BE67" s="393"/>
      <c r="BF67" s="393"/>
      <c r="BG67" s="393"/>
      <c r="BH67" s="393"/>
      <c r="BI67" s="393"/>
    </row>
    <row r="68" spans="1:61" s="322" customFormat="1" ht="37.5" x14ac:dyDescent="0.25">
      <c r="A68" s="335" t="str">
        <f t="shared" si="8"/>
        <v>ID-DAF-2.1.4</v>
      </c>
      <c r="B68" s="94" t="s">
        <v>49</v>
      </c>
      <c r="C68" s="388">
        <v>2</v>
      </c>
      <c r="D68" s="388">
        <v>1</v>
      </c>
      <c r="E68" s="388">
        <v>4</v>
      </c>
      <c r="F68" s="256"/>
      <c r="G68" s="256"/>
      <c r="H68" s="359" t="s">
        <v>321</v>
      </c>
      <c r="I68" s="360"/>
      <c r="J68" s="258" t="s">
        <v>322</v>
      </c>
      <c r="K68" s="388" t="s">
        <v>49</v>
      </c>
      <c r="L68" s="258" t="s">
        <v>320</v>
      </c>
      <c r="M68" s="258" t="s">
        <v>49</v>
      </c>
      <c r="N68" s="388" t="s">
        <v>216</v>
      </c>
      <c r="O68" s="93" t="s">
        <v>13</v>
      </c>
      <c r="P68" s="93" t="s">
        <v>15</v>
      </c>
      <c r="Q68" s="389"/>
      <c r="R68" s="390"/>
      <c r="S68" s="390"/>
      <c r="T68" s="388"/>
      <c r="U68" s="390"/>
      <c r="V68" s="390"/>
      <c r="W68" s="390"/>
      <c r="X68" s="390"/>
      <c r="Y68" s="390"/>
      <c r="Z68" s="391"/>
      <c r="AA68" s="391"/>
      <c r="AB68" s="391"/>
      <c r="AC68" s="394"/>
      <c r="AD68" s="391"/>
      <c r="AE68" s="391"/>
      <c r="AF68" s="391"/>
      <c r="AG68" s="258" t="s">
        <v>42</v>
      </c>
      <c r="AH68" s="324" t="s">
        <v>217</v>
      </c>
      <c r="AI68" s="393"/>
      <c r="AJ68" s="393"/>
      <c r="AK68" s="393"/>
      <c r="AL68" s="393"/>
      <c r="AM68" s="393"/>
      <c r="AN68" s="393"/>
      <c r="AO68" s="393"/>
      <c r="AP68" s="393"/>
      <c r="AQ68" s="393"/>
      <c r="AR68" s="393"/>
      <c r="AS68" s="393"/>
      <c r="AT68" s="393"/>
      <c r="AU68" s="393"/>
      <c r="AV68" s="393"/>
      <c r="AW68" s="393"/>
      <c r="AX68" s="393"/>
      <c r="AY68" s="393"/>
      <c r="AZ68" s="393"/>
      <c r="BA68" s="393"/>
      <c r="BB68" s="393"/>
      <c r="BC68" s="393"/>
      <c r="BD68" s="393"/>
      <c r="BE68" s="393"/>
      <c r="BF68" s="393"/>
      <c r="BG68" s="393"/>
      <c r="BH68" s="393"/>
      <c r="BI68" s="393"/>
    </row>
    <row r="69" spans="1:61" s="365" customFormat="1" ht="37.5" x14ac:dyDescent="0.25">
      <c r="A69" s="212"/>
      <c r="B69" s="212"/>
      <c r="C69" s="212">
        <v>3</v>
      </c>
      <c r="D69" s="212"/>
      <c r="E69" s="212"/>
      <c r="F69" s="254" t="s">
        <v>323</v>
      </c>
      <c r="G69" s="254"/>
      <c r="H69" s="366"/>
      <c r="I69" s="366"/>
      <c r="J69" s="211"/>
      <c r="K69" s="212"/>
      <c r="L69" s="211"/>
      <c r="M69" s="211"/>
      <c r="N69" s="212"/>
      <c r="O69" s="255" t="s">
        <v>13</v>
      </c>
      <c r="P69" s="211" t="s">
        <v>40</v>
      </c>
      <c r="Q69" s="369" t="s">
        <v>44</v>
      </c>
      <c r="R69" s="370">
        <v>1</v>
      </c>
      <c r="S69" s="215"/>
      <c r="T69" s="216">
        <v>0.05</v>
      </c>
      <c r="U69" s="314"/>
      <c r="V69" s="314"/>
      <c r="W69" s="314"/>
      <c r="X69" s="314"/>
      <c r="Y69" s="314"/>
      <c r="Z69" s="314"/>
      <c r="AA69" s="314"/>
      <c r="AB69" s="314"/>
      <c r="AC69" s="314"/>
      <c r="AD69" s="314"/>
      <c r="AE69" s="314"/>
      <c r="AF69" s="314"/>
      <c r="AG69" s="218" t="s">
        <v>86</v>
      </c>
      <c r="AH69" s="219">
        <f>AH70</f>
        <v>0</v>
      </c>
    </row>
    <row r="70" spans="1:61" s="325" customFormat="1" ht="37.5" x14ac:dyDescent="0.25">
      <c r="A70" s="225"/>
      <c r="B70" s="225"/>
      <c r="C70" s="225">
        <v>3</v>
      </c>
      <c r="D70" s="225">
        <v>1</v>
      </c>
      <c r="E70" s="225"/>
      <c r="F70" s="380"/>
      <c r="G70" s="380" t="s">
        <v>324</v>
      </c>
      <c r="H70" s="381"/>
      <c r="I70" s="316"/>
      <c r="J70" s="224"/>
      <c r="K70" s="225"/>
      <c r="L70" s="224"/>
      <c r="M70" s="224"/>
      <c r="N70" s="225"/>
      <c r="O70" s="382" t="s">
        <v>13</v>
      </c>
      <c r="P70" s="224" t="s">
        <v>40</v>
      </c>
      <c r="Q70" s="226" t="s">
        <v>44</v>
      </c>
      <c r="R70" s="227">
        <v>1</v>
      </c>
      <c r="S70" s="228"/>
      <c r="T70" s="317">
        <v>0.05</v>
      </c>
      <c r="U70" s="229"/>
      <c r="V70" s="225"/>
      <c r="W70" s="229"/>
      <c r="X70" s="225"/>
      <c r="Y70" s="229"/>
      <c r="Z70" s="223"/>
      <c r="AA70" s="229"/>
      <c r="AB70" s="223"/>
      <c r="AC70" s="223"/>
      <c r="AD70" s="223"/>
      <c r="AE70" s="223"/>
      <c r="AF70" s="223"/>
      <c r="AG70" s="382" t="s">
        <v>42</v>
      </c>
      <c r="AH70" s="395">
        <f>SUM(AH71:AH74)</f>
        <v>0</v>
      </c>
    </row>
    <row r="71" spans="1:61" s="322" customFormat="1" ht="37.5" x14ac:dyDescent="0.25">
      <c r="A71" s="335" t="str">
        <f t="shared" ref="A71:A74" si="9">+ CONCATENATE("ID", "-", B71, "-",C71, ".", D71, ".", E71)</f>
        <v>ID-DAF-3.1.1</v>
      </c>
      <c r="B71" s="94" t="s">
        <v>49</v>
      </c>
      <c r="C71" s="94">
        <v>3</v>
      </c>
      <c r="D71" s="94">
        <v>1</v>
      </c>
      <c r="E71" s="94">
        <v>1</v>
      </c>
      <c r="F71" s="256"/>
      <c r="G71" s="256"/>
      <c r="H71" s="359" t="s">
        <v>325</v>
      </c>
      <c r="I71" s="360"/>
      <c r="J71" s="258" t="s">
        <v>326</v>
      </c>
      <c r="K71" s="94" t="s">
        <v>49</v>
      </c>
      <c r="L71" s="93" t="s">
        <v>320</v>
      </c>
      <c r="M71" s="93" t="s">
        <v>327</v>
      </c>
      <c r="N71" s="94" t="s">
        <v>259</v>
      </c>
      <c r="O71" s="93" t="s">
        <v>40</v>
      </c>
      <c r="P71" s="93" t="s">
        <v>40</v>
      </c>
      <c r="Q71" s="235"/>
      <c r="R71" s="236"/>
      <c r="S71" s="236"/>
      <c r="T71" s="94"/>
      <c r="U71" s="236"/>
      <c r="V71" s="236"/>
      <c r="W71" s="236"/>
      <c r="X71" s="236"/>
      <c r="Y71" s="236"/>
      <c r="Z71" s="320"/>
      <c r="AA71" s="320"/>
      <c r="AB71" s="320"/>
      <c r="AC71" s="320"/>
      <c r="AD71" s="320"/>
      <c r="AE71" s="320"/>
      <c r="AF71" s="320"/>
      <c r="AG71" s="258" t="s">
        <v>42</v>
      </c>
      <c r="AH71" s="324" t="s">
        <v>217</v>
      </c>
    </row>
    <row r="72" spans="1:61" s="322" customFormat="1" ht="37.5" x14ac:dyDescent="0.25">
      <c r="A72" s="335" t="str">
        <f t="shared" si="9"/>
        <v>ID-DAF-3.1.2</v>
      </c>
      <c r="B72" s="94" t="s">
        <v>49</v>
      </c>
      <c r="C72" s="94">
        <v>3</v>
      </c>
      <c r="D72" s="94">
        <v>1</v>
      </c>
      <c r="E72" s="94">
        <v>2</v>
      </c>
      <c r="F72" s="256"/>
      <c r="G72" s="256"/>
      <c r="H72" s="359" t="s">
        <v>328</v>
      </c>
      <c r="I72" s="360"/>
      <c r="J72" s="258" t="s">
        <v>326</v>
      </c>
      <c r="K72" s="94" t="s">
        <v>49</v>
      </c>
      <c r="L72" s="93" t="s">
        <v>253</v>
      </c>
      <c r="M72" s="93" t="s">
        <v>327</v>
      </c>
      <c r="N72" s="94" t="s">
        <v>259</v>
      </c>
      <c r="O72" s="93" t="s">
        <v>40</v>
      </c>
      <c r="P72" s="93" t="s">
        <v>40</v>
      </c>
      <c r="Q72" s="235"/>
      <c r="R72" s="236"/>
      <c r="S72" s="236"/>
      <c r="T72" s="94"/>
      <c r="U72" s="236"/>
      <c r="V72" s="236"/>
      <c r="W72" s="236"/>
      <c r="X72" s="236"/>
      <c r="Y72" s="236"/>
      <c r="Z72" s="320"/>
      <c r="AA72" s="320"/>
      <c r="AB72" s="320"/>
      <c r="AC72" s="320"/>
      <c r="AD72" s="320"/>
      <c r="AE72" s="320"/>
      <c r="AF72" s="320"/>
      <c r="AG72" s="258" t="s">
        <v>42</v>
      </c>
      <c r="AH72" s="324" t="s">
        <v>217</v>
      </c>
    </row>
    <row r="73" spans="1:61" s="322" customFormat="1" ht="37.5" x14ac:dyDescent="0.25">
      <c r="A73" s="335" t="str">
        <f t="shared" si="9"/>
        <v>ID-DAF-3.1.3</v>
      </c>
      <c r="B73" s="94" t="s">
        <v>49</v>
      </c>
      <c r="C73" s="94">
        <v>3</v>
      </c>
      <c r="D73" s="94">
        <v>1</v>
      </c>
      <c r="E73" s="94">
        <v>3</v>
      </c>
      <c r="F73" s="256"/>
      <c r="G73" s="256"/>
      <c r="H73" s="359" t="s">
        <v>329</v>
      </c>
      <c r="I73" s="360"/>
      <c r="J73" s="258" t="s">
        <v>326</v>
      </c>
      <c r="K73" s="94" t="s">
        <v>49</v>
      </c>
      <c r="L73" s="93" t="s">
        <v>131</v>
      </c>
      <c r="M73" s="93" t="s">
        <v>330</v>
      </c>
      <c r="N73" s="94" t="s">
        <v>259</v>
      </c>
      <c r="O73" s="93" t="s">
        <v>40</v>
      </c>
      <c r="P73" s="93" t="s">
        <v>40</v>
      </c>
      <c r="Q73" s="235"/>
      <c r="R73" s="236"/>
      <c r="S73" s="236"/>
      <c r="T73" s="94"/>
      <c r="U73" s="236"/>
      <c r="V73" s="236"/>
      <c r="W73" s="236"/>
      <c r="X73" s="236"/>
      <c r="Y73" s="236"/>
      <c r="Z73" s="320"/>
      <c r="AA73" s="320"/>
      <c r="AB73" s="320"/>
      <c r="AC73" s="320"/>
      <c r="AD73" s="320"/>
      <c r="AE73" s="320"/>
      <c r="AF73" s="320"/>
      <c r="AG73" s="258" t="s">
        <v>42</v>
      </c>
      <c r="AH73" s="324" t="s">
        <v>217</v>
      </c>
    </row>
    <row r="74" spans="1:61" s="322" customFormat="1" ht="56.25" x14ac:dyDescent="0.25">
      <c r="A74" s="335" t="str">
        <f t="shared" si="9"/>
        <v>ID-DAF-3.1.4</v>
      </c>
      <c r="B74" s="94" t="s">
        <v>49</v>
      </c>
      <c r="C74" s="94">
        <v>3</v>
      </c>
      <c r="D74" s="94">
        <v>1</v>
      </c>
      <c r="E74" s="94">
        <v>4</v>
      </c>
      <c r="F74" s="256"/>
      <c r="G74" s="256"/>
      <c r="H74" s="359" t="s">
        <v>331</v>
      </c>
      <c r="I74" s="360"/>
      <c r="J74" s="258" t="s">
        <v>326</v>
      </c>
      <c r="K74" s="94" t="s">
        <v>49</v>
      </c>
      <c r="L74" s="93" t="s">
        <v>237</v>
      </c>
      <c r="M74" s="93" t="s">
        <v>327</v>
      </c>
      <c r="N74" s="94" t="s">
        <v>259</v>
      </c>
      <c r="O74" s="93" t="s">
        <v>40</v>
      </c>
      <c r="P74" s="93" t="s">
        <v>40</v>
      </c>
      <c r="Q74" s="235"/>
      <c r="R74" s="236"/>
      <c r="S74" s="236"/>
      <c r="T74" s="94"/>
      <c r="U74" s="236"/>
      <c r="V74" s="236"/>
      <c r="W74" s="236"/>
      <c r="X74" s="236"/>
      <c r="Y74" s="236"/>
      <c r="Z74" s="320"/>
      <c r="AA74" s="320"/>
      <c r="AB74" s="320"/>
      <c r="AC74" s="320"/>
      <c r="AD74" s="320"/>
      <c r="AE74" s="320"/>
      <c r="AF74" s="320"/>
      <c r="AG74" s="258" t="s">
        <v>42</v>
      </c>
      <c r="AH74" s="324" t="s">
        <v>217</v>
      </c>
    </row>
    <row r="75" spans="1:61" s="365" customFormat="1" ht="37.5" x14ac:dyDescent="0.25">
      <c r="A75" s="212"/>
      <c r="B75" s="212"/>
      <c r="C75" s="212">
        <v>4</v>
      </c>
      <c r="D75" s="212"/>
      <c r="E75" s="212"/>
      <c r="F75" s="254" t="s">
        <v>332</v>
      </c>
      <c r="G75" s="396"/>
      <c r="H75" s="397"/>
      <c r="I75" s="313"/>
      <c r="J75" s="211"/>
      <c r="K75" s="212"/>
      <c r="L75" s="211"/>
      <c r="M75" s="211"/>
      <c r="N75" s="212"/>
      <c r="O75" s="211" t="s">
        <v>12</v>
      </c>
      <c r="P75" s="211" t="s">
        <v>15</v>
      </c>
      <c r="Q75" s="369" t="s">
        <v>44</v>
      </c>
      <c r="R75" s="370">
        <v>1</v>
      </c>
      <c r="S75" s="215"/>
      <c r="T75" s="216">
        <v>0.05</v>
      </c>
      <c r="U75" s="314"/>
      <c r="V75" s="314"/>
      <c r="W75" s="314"/>
      <c r="X75" s="314"/>
      <c r="Y75" s="314"/>
      <c r="Z75" s="314"/>
      <c r="AA75" s="314"/>
      <c r="AB75" s="314"/>
      <c r="AC75" s="314"/>
      <c r="AD75" s="314"/>
      <c r="AE75" s="314"/>
      <c r="AF75" s="314"/>
      <c r="AG75" s="218" t="s">
        <v>42</v>
      </c>
      <c r="AH75" s="219">
        <f>AH76</f>
        <v>0</v>
      </c>
    </row>
    <row r="76" spans="1:61" s="325" customFormat="1" ht="37.5" x14ac:dyDescent="0.25">
      <c r="A76" s="225"/>
      <c r="B76" s="225"/>
      <c r="C76" s="225">
        <v>4</v>
      </c>
      <c r="D76" s="225">
        <v>1</v>
      </c>
      <c r="E76" s="225"/>
      <c r="F76" s="398"/>
      <c r="G76" s="380" t="s">
        <v>333</v>
      </c>
      <c r="H76" s="399"/>
      <c r="I76" s="400"/>
      <c r="J76" s="224"/>
      <c r="K76" s="225"/>
      <c r="L76" s="224"/>
      <c r="M76" s="224"/>
      <c r="N76" s="225"/>
      <c r="O76" s="224" t="s">
        <v>12</v>
      </c>
      <c r="P76" s="224" t="s">
        <v>15</v>
      </c>
      <c r="Q76" s="226" t="s">
        <v>44</v>
      </c>
      <c r="R76" s="227">
        <v>1</v>
      </c>
      <c r="S76" s="228"/>
      <c r="T76" s="317">
        <v>0.05</v>
      </c>
      <c r="U76" s="229"/>
      <c r="V76" s="225"/>
      <c r="W76" s="229"/>
      <c r="X76" s="225"/>
      <c r="Y76" s="229"/>
      <c r="Z76" s="223"/>
      <c r="AA76" s="229"/>
      <c r="AB76" s="223"/>
      <c r="AC76" s="223"/>
      <c r="AD76" s="223"/>
      <c r="AE76" s="223"/>
      <c r="AF76" s="223"/>
      <c r="AG76" s="224" t="s">
        <v>42</v>
      </c>
      <c r="AH76" s="231">
        <f>SUM(AH77:AH79)</f>
        <v>0</v>
      </c>
    </row>
    <row r="77" spans="1:61" s="322" customFormat="1" ht="37.5" x14ac:dyDescent="0.25">
      <c r="A77" s="94" t="str">
        <f t="shared" ref="A77:A79" si="10">+ CONCATENATE("ID", "-", B77, "-",C77, ".", D77, ".", E77)</f>
        <v>ID-DAF-4.1.1</v>
      </c>
      <c r="B77" s="94" t="s">
        <v>49</v>
      </c>
      <c r="C77" s="94">
        <v>4</v>
      </c>
      <c r="D77" s="94">
        <v>1</v>
      </c>
      <c r="E77" s="94">
        <v>1</v>
      </c>
      <c r="F77" s="256"/>
      <c r="G77" s="256"/>
      <c r="H77" s="359" t="s">
        <v>334</v>
      </c>
      <c r="I77" s="360"/>
      <c r="J77" s="258" t="s">
        <v>335</v>
      </c>
      <c r="K77" s="94" t="s">
        <v>49</v>
      </c>
      <c r="L77" s="93" t="s">
        <v>131</v>
      </c>
      <c r="M77" s="93" t="s">
        <v>62</v>
      </c>
      <c r="N77" s="94" t="s">
        <v>208</v>
      </c>
      <c r="O77" s="93" t="s">
        <v>12</v>
      </c>
      <c r="P77" s="93" t="s">
        <v>15</v>
      </c>
      <c r="Q77" s="235"/>
      <c r="R77" s="236"/>
      <c r="S77" s="236"/>
      <c r="T77" s="94"/>
      <c r="U77" s="236"/>
      <c r="V77" s="236"/>
      <c r="W77" s="236"/>
      <c r="X77" s="236"/>
      <c r="Y77" s="236"/>
      <c r="Z77" s="320"/>
      <c r="AA77" s="320"/>
      <c r="AB77" s="320"/>
      <c r="AC77" s="320"/>
      <c r="AD77" s="320"/>
      <c r="AE77" s="320"/>
      <c r="AF77" s="320"/>
      <c r="AG77" s="258" t="s">
        <v>42</v>
      </c>
      <c r="AH77" s="324" t="s">
        <v>217</v>
      </c>
    </row>
    <row r="78" spans="1:61" s="322" customFormat="1" ht="37.5" x14ac:dyDescent="0.25">
      <c r="A78" s="94" t="str">
        <f t="shared" si="10"/>
        <v>ID-DAF-4.1.2</v>
      </c>
      <c r="B78" s="94" t="s">
        <v>49</v>
      </c>
      <c r="C78" s="94">
        <v>4</v>
      </c>
      <c r="D78" s="94">
        <v>1</v>
      </c>
      <c r="E78" s="94">
        <v>2</v>
      </c>
      <c r="F78" s="256"/>
      <c r="G78" s="256"/>
      <c r="H78" s="359" t="s">
        <v>336</v>
      </c>
      <c r="I78" s="360"/>
      <c r="J78" s="258" t="s">
        <v>337</v>
      </c>
      <c r="K78" s="94" t="s">
        <v>49</v>
      </c>
      <c r="L78" s="93" t="s">
        <v>131</v>
      </c>
      <c r="M78" s="93" t="s">
        <v>62</v>
      </c>
      <c r="N78" s="94" t="s">
        <v>208</v>
      </c>
      <c r="O78" s="93" t="s">
        <v>12</v>
      </c>
      <c r="P78" s="93" t="s">
        <v>15</v>
      </c>
      <c r="Q78" s="235"/>
      <c r="R78" s="236"/>
      <c r="S78" s="236"/>
      <c r="T78" s="94"/>
      <c r="U78" s="236"/>
      <c r="V78" s="236"/>
      <c r="W78" s="236"/>
      <c r="X78" s="236"/>
      <c r="Y78" s="236"/>
      <c r="Z78" s="320"/>
      <c r="AA78" s="320"/>
      <c r="AB78" s="320"/>
      <c r="AC78" s="320"/>
      <c r="AD78" s="320"/>
      <c r="AE78" s="320"/>
      <c r="AF78" s="320"/>
      <c r="AG78" s="258" t="s">
        <v>42</v>
      </c>
      <c r="AH78" s="324" t="s">
        <v>217</v>
      </c>
    </row>
    <row r="79" spans="1:61" s="322" customFormat="1" ht="38.25" thickBot="1" x14ac:dyDescent="0.3">
      <c r="A79" s="94" t="str">
        <f t="shared" si="10"/>
        <v>ID-DAF-4.1.3</v>
      </c>
      <c r="B79" s="94" t="s">
        <v>49</v>
      </c>
      <c r="C79" s="94">
        <v>4</v>
      </c>
      <c r="D79" s="94">
        <v>1</v>
      </c>
      <c r="E79" s="94">
        <v>3</v>
      </c>
      <c r="F79" s="256"/>
      <c r="G79" s="256"/>
      <c r="H79" s="359" t="s">
        <v>338</v>
      </c>
      <c r="I79" s="360"/>
      <c r="J79" s="258" t="s">
        <v>339</v>
      </c>
      <c r="K79" s="94" t="s">
        <v>49</v>
      </c>
      <c r="L79" s="93" t="s">
        <v>131</v>
      </c>
      <c r="M79" s="93" t="s">
        <v>62</v>
      </c>
      <c r="N79" s="94" t="s">
        <v>50</v>
      </c>
      <c r="O79" s="93" t="s">
        <v>12</v>
      </c>
      <c r="P79" s="93" t="s">
        <v>15</v>
      </c>
      <c r="Q79" s="235"/>
      <c r="R79" s="236"/>
      <c r="S79" s="236"/>
      <c r="T79" s="253"/>
      <c r="U79" s="236"/>
      <c r="V79" s="236"/>
      <c r="W79" s="236"/>
      <c r="X79" s="236"/>
      <c r="Y79" s="236"/>
      <c r="Z79" s="320"/>
      <c r="AA79" s="320"/>
      <c r="AB79" s="320"/>
      <c r="AC79" s="321"/>
      <c r="AD79" s="321"/>
      <c r="AE79" s="321"/>
      <c r="AF79" s="321"/>
      <c r="AG79" s="258" t="s">
        <v>42</v>
      </c>
      <c r="AH79" s="324" t="s">
        <v>217</v>
      </c>
    </row>
    <row r="80" spans="1:61" s="311" customFormat="1" ht="23.25" customHeight="1" thickBot="1" x14ac:dyDescent="0.35">
      <c r="A80" s="401"/>
      <c r="B80" s="401"/>
      <c r="C80" s="401"/>
      <c r="D80" s="401"/>
      <c r="E80" s="401"/>
      <c r="H80" s="402"/>
      <c r="I80" s="402"/>
      <c r="J80" s="403"/>
      <c r="K80" s="401"/>
      <c r="L80" s="401"/>
      <c r="M80" s="403"/>
      <c r="N80" s="401"/>
      <c r="O80" s="403"/>
      <c r="P80" s="403"/>
      <c r="Q80" s="403"/>
      <c r="R80" s="401"/>
      <c r="S80" s="401"/>
      <c r="T80" s="404"/>
      <c r="U80" s="401"/>
      <c r="V80" s="401"/>
      <c r="W80" s="401"/>
      <c r="X80" s="401"/>
      <c r="Y80" s="401"/>
      <c r="Z80" s="401"/>
      <c r="AA80" s="401"/>
      <c r="AB80" s="401"/>
      <c r="AC80" s="401"/>
      <c r="AD80" s="401"/>
      <c r="AE80" s="401"/>
      <c r="AF80" s="401"/>
      <c r="AG80" s="405" t="s">
        <v>86</v>
      </c>
      <c r="AH80" s="406" t="e">
        <f>AH5+AH63+AH69+AH75</f>
        <v>#VALUE!</v>
      </c>
    </row>
    <row r="81" spans="1:34" s="311" customFormat="1" ht="47.25" customHeight="1" thickBot="1" x14ac:dyDescent="0.3">
      <c r="A81" s="401"/>
      <c r="H81" s="402"/>
      <c r="I81" s="402"/>
      <c r="J81" s="407"/>
      <c r="K81" s="407"/>
      <c r="L81" s="408"/>
      <c r="M81" s="408"/>
      <c r="N81" s="408"/>
      <c r="O81" s="408"/>
      <c r="P81" s="408"/>
      <c r="Q81" s="402"/>
      <c r="T81" s="409"/>
      <c r="AG81" s="401"/>
    </row>
    <row r="82" spans="1:34" s="311" customFormat="1" ht="18.75" x14ac:dyDescent="0.25">
      <c r="A82" s="401"/>
      <c r="F82" s="410"/>
      <c r="G82" s="410"/>
      <c r="H82" s="410"/>
      <c r="I82" s="410"/>
      <c r="J82" s="403"/>
      <c r="K82" s="401"/>
      <c r="L82" s="411" t="s">
        <v>340</v>
      </c>
      <c r="M82" s="411"/>
      <c r="N82" s="411"/>
      <c r="O82" s="411"/>
      <c r="P82" s="411"/>
      <c r="Q82" s="402"/>
      <c r="T82" s="409"/>
    </row>
    <row r="83" spans="1:34" s="311" customFormat="1" ht="18.75" x14ac:dyDescent="0.25">
      <c r="A83" s="401"/>
      <c r="H83" s="402"/>
      <c r="I83" s="402"/>
      <c r="J83" s="403"/>
      <c r="K83" s="401"/>
      <c r="L83" s="410" t="s">
        <v>341</v>
      </c>
      <c r="M83" s="410"/>
      <c r="N83" s="410"/>
      <c r="O83" s="410"/>
      <c r="P83" s="410"/>
      <c r="Q83" s="402"/>
      <c r="T83" s="409"/>
    </row>
    <row r="84" spans="1:34" x14ac:dyDescent="0.25">
      <c r="B84" s="412"/>
      <c r="C84" s="412"/>
      <c r="D84" s="412"/>
      <c r="E84" s="412"/>
      <c r="F84" s="413"/>
      <c r="G84" s="413"/>
      <c r="H84" s="413"/>
      <c r="I84" s="413"/>
      <c r="J84" s="414"/>
      <c r="Q84" s="414"/>
      <c r="R84" s="412"/>
      <c r="S84" s="412"/>
      <c r="T84" s="415"/>
      <c r="U84" s="412"/>
      <c r="V84" s="412"/>
      <c r="W84" s="412"/>
      <c r="X84" s="412"/>
      <c r="Y84" s="412"/>
      <c r="Z84" s="412"/>
      <c r="AA84" s="412"/>
      <c r="AB84" s="412"/>
      <c r="AC84" s="412"/>
      <c r="AD84" s="412"/>
      <c r="AE84" s="412"/>
      <c r="AF84" s="412"/>
      <c r="AH84" s="412"/>
    </row>
    <row r="85" spans="1:34" x14ac:dyDescent="0.25">
      <c r="B85" s="412"/>
      <c r="C85" s="412"/>
      <c r="D85" s="412"/>
      <c r="E85" s="412"/>
      <c r="F85" s="413"/>
      <c r="G85" s="413"/>
      <c r="H85" s="413"/>
      <c r="I85" s="413"/>
      <c r="J85" s="414"/>
      <c r="K85" s="412"/>
      <c r="N85" s="412"/>
      <c r="Q85" s="414"/>
      <c r="R85" s="412"/>
      <c r="S85" s="412"/>
      <c r="T85" s="415"/>
      <c r="U85" s="412"/>
      <c r="V85" s="412"/>
      <c r="W85" s="412"/>
      <c r="X85" s="412"/>
      <c r="Y85" s="412"/>
      <c r="Z85" s="412"/>
      <c r="AA85" s="412"/>
      <c r="AB85" s="412"/>
      <c r="AC85" s="412"/>
      <c r="AD85" s="412"/>
      <c r="AE85" s="412"/>
      <c r="AF85" s="412"/>
      <c r="AH85" s="412"/>
    </row>
    <row r="86" spans="1:34" x14ac:dyDescent="0.25">
      <c r="B86" s="412"/>
      <c r="C86" s="412"/>
      <c r="D86" s="412"/>
      <c r="E86" s="412"/>
      <c r="J86" s="414"/>
      <c r="K86" s="412"/>
      <c r="N86" s="412"/>
      <c r="Q86" s="414"/>
      <c r="R86" s="412"/>
      <c r="S86" s="412"/>
      <c r="T86" s="415"/>
      <c r="U86" s="412"/>
      <c r="V86" s="412"/>
      <c r="W86" s="412"/>
      <c r="X86" s="412"/>
      <c r="Y86" s="412"/>
      <c r="Z86" s="412"/>
      <c r="AA86" s="412"/>
      <c r="AB86" s="412"/>
      <c r="AC86" s="412"/>
      <c r="AD86" s="412"/>
      <c r="AE86" s="412"/>
      <c r="AF86" s="412"/>
      <c r="AH86" s="412"/>
    </row>
    <row r="87" spans="1:34" x14ac:dyDescent="0.25">
      <c r="B87" s="412"/>
      <c r="C87" s="412"/>
      <c r="D87" s="412"/>
      <c r="E87" s="412"/>
      <c r="J87" s="414"/>
      <c r="K87" s="412"/>
      <c r="N87" s="412"/>
      <c r="Q87" s="414"/>
      <c r="R87" s="412"/>
      <c r="S87" s="412"/>
      <c r="T87" s="415"/>
      <c r="U87" s="412"/>
      <c r="V87" s="412"/>
      <c r="W87" s="412"/>
      <c r="X87" s="412"/>
      <c r="Y87" s="412"/>
      <c r="Z87" s="412"/>
      <c r="AA87" s="412"/>
      <c r="AB87" s="412"/>
      <c r="AC87" s="412"/>
      <c r="AD87" s="412"/>
      <c r="AE87" s="412"/>
      <c r="AF87" s="412"/>
      <c r="AH87" s="412"/>
    </row>
    <row r="88" spans="1:34" x14ac:dyDescent="0.25">
      <c r="B88" s="412"/>
      <c r="C88" s="412"/>
      <c r="D88" s="412"/>
      <c r="E88" s="412"/>
      <c r="J88" s="414"/>
      <c r="K88" s="412"/>
      <c r="N88" s="412"/>
      <c r="Q88" s="414"/>
      <c r="R88" s="412"/>
      <c r="S88" s="412"/>
      <c r="T88" s="415"/>
      <c r="U88" s="412"/>
      <c r="V88" s="412"/>
      <c r="W88" s="412"/>
      <c r="X88" s="412"/>
      <c r="Y88" s="412"/>
      <c r="Z88" s="412"/>
      <c r="AA88" s="412"/>
      <c r="AB88" s="412"/>
      <c r="AC88" s="412"/>
      <c r="AD88" s="412"/>
      <c r="AE88" s="412"/>
      <c r="AF88" s="412"/>
      <c r="AH88" s="412"/>
    </row>
    <row r="89" spans="1:34" x14ac:dyDescent="0.25">
      <c r="B89" s="412"/>
      <c r="C89" s="412"/>
      <c r="D89" s="412"/>
      <c r="E89" s="412"/>
      <c r="J89" s="414"/>
      <c r="K89" s="412"/>
      <c r="N89" s="412"/>
      <c r="Q89" s="414"/>
      <c r="R89" s="412"/>
      <c r="S89" s="412"/>
      <c r="T89" s="415"/>
      <c r="U89" s="412"/>
      <c r="V89" s="412"/>
      <c r="W89" s="412"/>
      <c r="X89" s="412"/>
      <c r="Y89" s="412"/>
      <c r="Z89" s="412"/>
      <c r="AA89" s="412"/>
      <c r="AB89" s="412"/>
      <c r="AC89" s="412"/>
      <c r="AD89" s="412"/>
      <c r="AE89" s="412"/>
      <c r="AF89" s="412"/>
      <c r="AH89" s="412"/>
    </row>
    <row r="90" spans="1:34" x14ac:dyDescent="0.25">
      <c r="B90" s="412"/>
      <c r="C90" s="412"/>
      <c r="D90" s="412"/>
      <c r="E90" s="412"/>
      <c r="J90" s="414"/>
      <c r="K90" s="412"/>
      <c r="N90" s="412"/>
      <c r="Q90" s="414"/>
      <c r="R90" s="412"/>
      <c r="S90" s="412"/>
      <c r="T90" s="415"/>
      <c r="U90" s="412"/>
      <c r="V90" s="412"/>
      <c r="W90" s="412"/>
      <c r="X90" s="412"/>
      <c r="Y90" s="412"/>
      <c r="Z90" s="412"/>
      <c r="AA90" s="412"/>
      <c r="AB90" s="412"/>
      <c r="AC90" s="412"/>
      <c r="AD90" s="412"/>
      <c r="AE90" s="412"/>
      <c r="AF90" s="412"/>
      <c r="AH90" s="412"/>
    </row>
    <row r="91" spans="1:34" x14ac:dyDescent="0.25">
      <c r="B91" s="412"/>
      <c r="C91" s="412"/>
      <c r="D91" s="412"/>
      <c r="E91" s="412"/>
      <c r="J91" s="414"/>
      <c r="K91" s="412"/>
      <c r="N91" s="412"/>
      <c r="Q91" s="414"/>
      <c r="R91" s="412"/>
      <c r="S91" s="412"/>
      <c r="T91" s="415"/>
      <c r="U91" s="412"/>
      <c r="V91" s="412"/>
      <c r="W91" s="412"/>
      <c r="X91" s="412"/>
      <c r="Y91" s="412"/>
      <c r="Z91" s="412"/>
      <c r="AA91" s="412"/>
      <c r="AB91" s="412"/>
      <c r="AC91" s="412"/>
      <c r="AD91" s="412"/>
      <c r="AE91" s="412"/>
      <c r="AF91" s="412"/>
      <c r="AH91" s="412"/>
    </row>
    <row r="92" spans="1:34" x14ac:dyDescent="0.25">
      <c r="B92" s="412"/>
      <c r="C92" s="412"/>
      <c r="D92" s="412"/>
      <c r="E92" s="412"/>
      <c r="J92" s="414"/>
      <c r="K92" s="412"/>
      <c r="N92" s="412"/>
      <c r="Q92" s="414"/>
      <c r="R92" s="412"/>
      <c r="S92" s="412"/>
      <c r="T92" s="415"/>
      <c r="U92" s="412"/>
      <c r="V92" s="412"/>
      <c r="W92" s="412"/>
      <c r="X92" s="412"/>
      <c r="Y92" s="412"/>
      <c r="Z92" s="412"/>
      <c r="AA92" s="412"/>
      <c r="AB92" s="412"/>
      <c r="AC92" s="412"/>
      <c r="AD92" s="412"/>
      <c r="AE92" s="412"/>
      <c r="AF92" s="412"/>
      <c r="AH92" s="412"/>
    </row>
    <row r="93" spans="1:34" x14ac:dyDescent="0.25">
      <c r="B93" s="412"/>
      <c r="C93" s="412"/>
      <c r="D93" s="412"/>
      <c r="E93" s="412"/>
      <c r="J93" s="414"/>
      <c r="K93" s="412"/>
      <c r="N93" s="412"/>
      <c r="Q93" s="414"/>
      <c r="R93" s="412"/>
      <c r="S93" s="412"/>
      <c r="T93" s="415"/>
      <c r="U93" s="412"/>
      <c r="V93" s="412"/>
      <c r="W93" s="412"/>
      <c r="X93" s="412"/>
      <c r="Y93" s="412"/>
      <c r="Z93" s="412"/>
      <c r="AA93" s="412"/>
      <c r="AB93" s="412"/>
      <c r="AC93" s="412"/>
      <c r="AD93" s="412"/>
      <c r="AE93" s="412"/>
      <c r="AF93" s="412"/>
      <c r="AH93" s="412"/>
    </row>
    <row r="94" spans="1:34" x14ac:dyDescent="0.25">
      <c r="B94" s="412"/>
      <c r="C94" s="412"/>
      <c r="D94" s="412"/>
      <c r="E94" s="412"/>
      <c r="J94" s="414"/>
      <c r="K94" s="412"/>
      <c r="N94" s="412"/>
      <c r="Q94" s="414"/>
      <c r="R94" s="412"/>
      <c r="S94" s="412"/>
      <c r="T94" s="415"/>
      <c r="U94" s="412"/>
      <c r="V94" s="412"/>
      <c r="W94" s="412"/>
      <c r="X94" s="412"/>
      <c r="Y94" s="412"/>
      <c r="Z94" s="412"/>
      <c r="AA94" s="412"/>
      <c r="AB94" s="412"/>
      <c r="AC94" s="412"/>
      <c r="AD94" s="412"/>
      <c r="AE94" s="412"/>
      <c r="AF94" s="412"/>
      <c r="AH94" s="412"/>
    </row>
    <row r="95" spans="1:34" x14ac:dyDescent="0.25">
      <c r="B95" s="412"/>
      <c r="C95" s="412"/>
      <c r="D95" s="412"/>
      <c r="E95" s="412"/>
      <c r="J95" s="414"/>
      <c r="K95" s="412"/>
      <c r="N95" s="412"/>
      <c r="Q95" s="414"/>
      <c r="R95" s="412"/>
      <c r="S95" s="412"/>
      <c r="T95" s="415"/>
      <c r="U95" s="412"/>
      <c r="V95" s="412"/>
      <c r="W95" s="412"/>
      <c r="X95" s="412"/>
      <c r="Y95" s="412"/>
      <c r="Z95" s="412"/>
      <c r="AA95" s="412"/>
      <c r="AB95" s="412"/>
      <c r="AC95" s="412"/>
      <c r="AD95" s="412"/>
      <c r="AE95" s="412"/>
      <c r="AF95" s="412"/>
      <c r="AH95" s="412"/>
    </row>
    <row r="96" spans="1:34" x14ac:dyDescent="0.25">
      <c r="B96" s="412"/>
      <c r="C96" s="412"/>
      <c r="D96" s="412"/>
      <c r="E96" s="412"/>
      <c r="J96" s="414"/>
      <c r="K96" s="412"/>
      <c r="N96" s="412"/>
      <c r="Q96" s="414"/>
      <c r="R96" s="412"/>
      <c r="S96" s="412"/>
      <c r="T96" s="415"/>
      <c r="U96" s="412"/>
      <c r="V96" s="412"/>
      <c r="W96" s="412"/>
      <c r="X96" s="412"/>
      <c r="Y96" s="412"/>
      <c r="Z96" s="412"/>
      <c r="AA96" s="412"/>
      <c r="AB96" s="412"/>
      <c r="AC96" s="412"/>
      <c r="AD96" s="412"/>
      <c r="AE96" s="412"/>
      <c r="AF96" s="412"/>
      <c r="AH96" s="412"/>
    </row>
  </sheetData>
  <mergeCells count="83">
    <mergeCell ref="F85:I85"/>
    <mergeCell ref="H78:I78"/>
    <mergeCell ref="H79:I79"/>
    <mergeCell ref="F82:I82"/>
    <mergeCell ref="L82:P82"/>
    <mergeCell ref="L83:P83"/>
    <mergeCell ref="F84:I84"/>
    <mergeCell ref="H68:I68"/>
    <mergeCell ref="H71:I71"/>
    <mergeCell ref="H72:I72"/>
    <mergeCell ref="H73:I73"/>
    <mergeCell ref="H74:I74"/>
    <mergeCell ref="H77:I77"/>
    <mergeCell ref="H59:I59"/>
    <mergeCell ref="H61:I61"/>
    <mergeCell ref="H62:I62"/>
    <mergeCell ref="H65:I65"/>
    <mergeCell ref="H66:I66"/>
    <mergeCell ref="H67:I67"/>
    <mergeCell ref="H52:I52"/>
    <mergeCell ref="H53:I53"/>
    <mergeCell ref="H54:I54"/>
    <mergeCell ref="H55:I55"/>
    <mergeCell ref="H57:I57"/>
    <mergeCell ref="H58:I58"/>
    <mergeCell ref="H45:I45"/>
    <mergeCell ref="H46:I46"/>
    <mergeCell ref="H47:I47"/>
    <mergeCell ref="H48:I48"/>
    <mergeCell ref="H50:I50"/>
    <mergeCell ref="H51:I51"/>
    <mergeCell ref="H38:I38"/>
    <mergeCell ref="H39:I39"/>
    <mergeCell ref="H41:I41"/>
    <mergeCell ref="H42:I42"/>
    <mergeCell ref="H43:I43"/>
    <mergeCell ref="H44:I44"/>
    <mergeCell ref="H31:I31"/>
    <mergeCell ref="H32:I32"/>
    <mergeCell ref="H34:I34"/>
    <mergeCell ref="H35:I35"/>
    <mergeCell ref="H36:I36"/>
    <mergeCell ref="H37:I37"/>
    <mergeCell ref="H22:I22"/>
    <mergeCell ref="H24:I24"/>
    <mergeCell ref="H25:I25"/>
    <mergeCell ref="H27:I27"/>
    <mergeCell ref="H28:I28"/>
    <mergeCell ref="H29:I29"/>
    <mergeCell ref="H14:I14"/>
    <mergeCell ref="H15:I15"/>
    <mergeCell ref="H16:I16"/>
    <mergeCell ref="H17:I17"/>
    <mergeCell ref="H19:I19"/>
    <mergeCell ref="H21:I21"/>
    <mergeCell ref="H8:I8"/>
    <mergeCell ref="H9:I9"/>
    <mergeCell ref="H10:I10"/>
    <mergeCell ref="H11:I11"/>
    <mergeCell ref="H12:I12"/>
    <mergeCell ref="H13:I13"/>
    <mergeCell ref="W3:X3"/>
    <mergeCell ref="Y3:Z3"/>
    <mergeCell ref="AA3:AB3"/>
    <mergeCell ref="AG3:AG4"/>
    <mergeCell ref="AH3:AH4"/>
    <mergeCell ref="H7:I7"/>
    <mergeCell ref="AC1:AF3"/>
    <mergeCell ref="Q2:R2"/>
    <mergeCell ref="AG2:AH2"/>
    <mergeCell ref="F3:N3"/>
    <mergeCell ref="O3:P3"/>
    <mergeCell ref="Q3:Q4"/>
    <mergeCell ref="R3:R4"/>
    <mergeCell ref="S3:S4"/>
    <mergeCell ref="T3:T4"/>
    <mergeCell ref="U3:V3"/>
    <mergeCell ref="J1:P1"/>
    <mergeCell ref="S1:T1"/>
    <mergeCell ref="U1:V1"/>
    <mergeCell ref="W1:X1"/>
    <mergeCell ref="Y1:Z1"/>
    <mergeCell ref="AA1:AB1"/>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'C:\Users\Aileen Decamps\AppData\Local\Temp\Temp1_OneDrive_2022-12-19.zip\Versión Final POA 2022\[POA DAF 2022.xlsx]Libro de Códigos'!#REF!</xm:f>
          </x14:formula1>
          <xm:sqref>O5:P80</xm:sqref>
        </x14:dataValidation>
        <x14:dataValidation type="list" allowBlank="1" showInputMessage="1" showErrorMessage="1">
          <x14:formula1>
            <xm:f>'C:\Users\Aileen Decamps\Downloads\[Borrador POA Transportación..xlsx]Libro de Códigos'!#REF!</xm:f>
          </x14:formula1>
          <xm:sqref>N49 S56 S60 K47:K48 K57:K59 M61 K55 K61:K62 S51 S49</xm:sqref>
        </x14:dataValidation>
        <x14:dataValidation type="list" allowBlank="1" showInputMessage="1" showErrorMessage="1">
          <x14:formula1>
            <xm:f>'C:\Users\Juana Herrera.MINPRE\Documents\POA &amp; PACC\2022\UTECT\[Copy of POA MINPRE 2019 (Autosaved).xlsx]Clasificador de Avances'!#REF!</xm:f>
          </x14:formula1>
          <xm:sqref>S57:S59 S61:S62 AG49 AG56:AG62 S50 S52:S55</xm:sqref>
        </x14:dataValidation>
        <x14:dataValidation type="list" allowBlank="1" showInputMessage="1" showErrorMessage="1">
          <x14:formula1>
            <xm:f>'C:\Users\Juana Herrera.MINPRE\Documents\POA &amp; PACC\2022\UTECT\[Copy of POA MINPRE 2019 (Autosaved).xlsx]Libro de Códigos'!#REF!</xm:f>
          </x14:formula1>
          <xm:sqref>B56 B60</xm:sqref>
        </x14:dataValidation>
        <x14:dataValidation type="list" allowBlank="1" showInputMessage="1" showErrorMessage="1">
          <x14:formula1>
            <xm:f>'C:\Users\Juana Herrera.CPTTE-LT-AR\Documents\POA 2022\[Copy of POA MINPRE 2019 (Autosaved).xlsx]Libro de Códigos'!#REF!</xm:f>
          </x14:formula1>
          <xm:sqref>B75:B76 B20 B18 B70</xm:sqref>
        </x14:dataValidation>
        <x14:dataValidation type="list" allowBlank="1" showInputMessage="1" showErrorMessage="1">
          <x14:formula1>
            <xm:f>'C:\Users\Juana Herrera.CPTTE-LT-AR\Documents\POA 2022\[Copy of POA MINPRE 2019 (Autosaved).xlsx]Clasificador de Avances'!#REF!</xm:f>
          </x14:formula1>
          <xm:sqref>S77:S79 S44:S48 AG75:AG76 AG33 AG40 AG30 AG23 AG5:AG9 AG26 S7:S17 AG18:AG20 S19:S39</xm:sqref>
        </x14:dataValidation>
        <x14:dataValidation type="list" allowBlank="1" showInputMessage="1" showErrorMessage="1">
          <x14:formula1>
            <xm:f>'C:\Users\Aileen Decamps\AppData\Local\Temp\Temp1_OneDrive_2022-12-19.zip\Versión Final POA 2022\[POA DAF 2022.xlsx]Libro de Códigos'!#REF!</xm:f>
          </x14:formula1>
          <xm:sqref>N50:N79 N5:N48</xm:sqref>
        </x14:dataValidation>
        <x14:dataValidation type="list" allowBlank="1" showInputMessage="1" showErrorMessage="1">
          <x14:formula1>
            <xm:f>'C:\Users\Aileen Decamps\AppData\Local\Temp\Temp1_OneDrive_2022-12-19.zip\Versión Final POA 2022\[POA DAF 2022.xlsx]Libro de Códigos'!#REF!</xm:f>
          </x14:formula1>
          <xm:sqref>S5:S6 S75:S76 S18 S40:S43</xm:sqref>
        </x14:dataValidation>
        <x14:dataValidation type="list" allowBlank="1" showInputMessage="1" showErrorMessage="1">
          <x14:formula1>
            <xm:f>'C:\Users\Aileen Decamps\AppData\Local\Temp\Temp1_OneDrive_2022-12-19.zip\Versión Final POA 2022\[POA DAF 2022.xlsx]Libro de Códigos'!#REF!</xm:f>
          </x14:formula1>
          <xm:sqref>K77:K79 K7:K17 M19 K19:K33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57"/>
  <sheetViews>
    <sheetView topLeftCell="F13" zoomScaleNormal="100" workbookViewId="0">
      <selection activeCell="J8" sqref="J8"/>
    </sheetView>
  </sheetViews>
  <sheetFormatPr defaultColWidth="11.42578125" defaultRowHeight="13.5" x14ac:dyDescent="0.25"/>
  <cols>
    <col min="1" max="1" width="13.42578125" style="725" hidden="1" customWidth="1"/>
    <col min="2" max="2" width="13.42578125" style="726" hidden="1" customWidth="1"/>
    <col min="3" max="5" width="13.42578125" style="727" hidden="1" customWidth="1"/>
    <col min="6" max="8" width="5.42578125" style="725" customWidth="1"/>
    <col min="9" max="9" width="69.85546875" style="725" customWidth="1"/>
    <col min="10" max="10" width="51.140625" style="731" customWidth="1"/>
    <col min="11" max="11" width="15" style="726" customWidth="1"/>
    <col min="12" max="12" width="29" style="726" customWidth="1"/>
    <col min="13" max="13" width="16.85546875" style="731" customWidth="1"/>
    <col min="14" max="14" width="13.140625" style="726" hidden="1" customWidth="1"/>
    <col min="15" max="16" width="17.42578125" style="731" customWidth="1"/>
    <col min="17" max="17" width="45.5703125" style="733" bestFit="1" customWidth="1"/>
    <col min="18" max="18" width="9.85546875" style="727" customWidth="1"/>
    <col min="19" max="19" width="17.5703125" style="727" hidden="1" customWidth="1"/>
    <col min="20" max="20" width="16" style="730" hidden="1" customWidth="1"/>
    <col min="21" max="28" width="8.7109375" style="726" hidden="1" customWidth="1"/>
    <col min="29" max="29" width="39.140625" style="726" hidden="1" customWidth="1"/>
    <col min="30" max="30" width="46.140625" style="726" hidden="1" customWidth="1"/>
    <col min="31" max="32" width="39.140625" style="726" hidden="1" customWidth="1"/>
    <col min="33" max="33" width="19.42578125" style="727" customWidth="1"/>
    <col min="34" max="34" width="26.28515625" style="728" customWidth="1"/>
    <col min="35" max="35" width="33" style="725" customWidth="1"/>
    <col min="36" max="36" width="11.42578125" style="725"/>
    <col min="37" max="37" width="18.42578125" style="725" bestFit="1" customWidth="1"/>
    <col min="38" max="16384" width="11.42578125" style="725"/>
  </cols>
  <sheetData>
    <row r="1" spans="1:60" s="737" customFormat="1" ht="61.5" customHeight="1" x14ac:dyDescent="0.25">
      <c r="A1" s="734"/>
      <c r="B1" s="734"/>
      <c r="C1" s="734"/>
      <c r="D1" s="734"/>
      <c r="E1" s="734"/>
      <c r="F1" s="735"/>
      <c r="G1" s="735"/>
      <c r="H1" s="735"/>
      <c r="I1" s="736"/>
      <c r="J1" s="444" t="s">
        <v>0</v>
      </c>
      <c r="K1" s="444"/>
      <c r="L1" s="444"/>
      <c r="M1" s="444"/>
      <c r="N1" s="444"/>
      <c r="O1" s="444"/>
      <c r="P1" s="444"/>
      <c r="Q1" s="776"/>
      <c r="R1" s="771"/>
      <c r="S1" s="445"/>
      <c r="T1" s="446"/>
      <c r="U1" s="421"/>
      <c r="V1" s="417"/>
      <c r="W1" s="421"/>
      <c r="X1" s="417"/>
      <c r="Y1" s="421"/>
      <c r="Z1" s="417"/>
      <c r="AA1" s="421"/>
      <c r="AB1" s="417"/>
      <c r="AC1" s="418" t="s">
        <v>1</v>
      </c>
      <c r="AD1" s="422"/>
      <c r="AE1" s="422"/>
      <c r="AF1" s="423"/>
      <c r="AG1" s="771"/>
      <c r="AH1" s="771"/>
    </row>
    <row r="2" spans="1:60" s="737" customFormat="1" ht="34.5" customHeight="1" x14ac:dyDescent="0.2">
      <c r="A2" s="734"/>
      <c r="B2" s="734"/>
      <c r="C2" s="734"/>
      <c r="D2" s="734"/>
      <c r="E2" s="734"/>
      <c r="F2" s="735"/>
      <c r="G2" s="735"/>
      <c r="H2" s="735"/>
      <c r="I2" s="736"/>
      <c r="J2" s="738" t="s">
        <v>2</v>
      </c>
      <c r="K2" s="449" t="s">
        <v>342</v>
      </c>
      <c r="L2" s="449"/>
      <c r="M2" s="449"/>
      <c r="N2" s="449"/>
      <c r="O2" s="449"/>
      <c r="P2" s="450"/>
      <c r="Q2" s="447" t="s">
        <v>4</v>
      </c>
      <c r="R2" s="448"/>
      <c r="S2" s="777"/>
      <c r="T2" s="778"/>
      <c r="U2" s="779"/>
      <c r="V2" s="780"/>
      <c r="W2" s="779"/>
      <c r="X2" s="780"/>
      <c r="Y2" s="779"/>
      <c r="Z2" s="780"/>
      <c r="AA2" s="779"/>
      <c r="AB2" s="780"/>
      <c r="AC2" s="424"/>
      <c r="AD2" s="425"/>
      <c r="AE2" s="425"/>
      <c r="AF2" s="426"/>
      <c r="AG2" s="430" t="s">
        <v>5</v>
      </c>
      <c r="AH2" s="431"/>
    </row>
    <row r="3" spans="1:60" s="737" customFormat="1" ht="24.75" customHeight="1" x14ac:dyDescent="0.2">
      <c r="A3" s="734"/>
      <c r="B3" s="734"/>
      <c r="C3" s="734"/>
      <c r="D3" s="734"/>
      <c r="E3" s="734"/>
      <c r="F3" s="433" t="s">
        <v>6</v>
      </c>
      <c r="G3" s="434"/>
      <c r="H3" s="434"/>
      <c r="I3" s="434"/>
      <c r="J3" s="435"/>
      <c r="K3" s="435"/>
      <c r="L3" s="435"/>
      <c r="M3" s="435"/>
      <c r="N3" s="436"/>
      <c r="O3" s="437" t="s">
        <v>7</v>
      </c>
      <c r="P3" s="431"/>
      <c r="Q3" s="438" t="s">
        <v>8</v>
      </c>
      <c r="R3" s="440" t="s">
        <v>9</v>
      </c>
      <c r="S3" s="442" t="s">
        <v>10</v>
      </c>
      <c r="T3" s="442" t="s">
        <v>11</v>
      </c>
      <c r="U3" s="419" t="s">
        <v>12</v>
      </c>
      <c r="V3" s="419"/>
      <c r="W3" s="419" t="s">
        <v>13</v>
      </c>
      <c r="X3" s="419"/>
      <c r="Y3" s="419" t="s">
        <v>14</v>
      </c>
      <c r="Z3" s="419"/>
      <c r="AA3" s="419" t="s">
        <v>15</v>
      </c>
      <c r="AB3" s="419"/>
      <c r="AC3" s="427"/>
      <c r="AD3" s="428"/>
      <c r="AE3" s="428"/>
      <c r="AF3" s="429"/>
      <c r="AG3" s="420" t="s">
        <v>16</v>
      </c>
      <c r="AH3" s="432" t="s">
        <v>17</v>
      </c>
    </row>
    <row r="4" spans="1:60" s="740" customFormat="1" ht="101.25" customHeight="1" x14ac:dyDescent="0.2">
      <c r="A4" s="739" t="s">
        <v>18</v>
      </c>
      <c r="B4" s="739" t="s">
        <v>19</v>
      </c>
      <c r="C4" s="739" t="s">
        <v>20</v>
      </c>
      <c r="D4" s="739" t="s">
        <v>21</v>
      </c>
      <c r="E4" s="739" t="s">
        <v>22</v>
      </c>
      <c r="F4" s="526" t="s">
        <v>23</v>
      </c>
      <c r="G4" s="526" t="s">
        <v>24</v>
      </c>
      <c r="H4" s="526" t="s">
        <v>25</v>
      </c>
      <c r="I4" s="527"/>
      <c r="J4" s="528" t="s">
        <v>26</v>
      </c>
      <c r="K4" s="528" t="s">
        <v>27</v>
      </c>
      <c r="L4" s="529" t="s">
        <v>28</v>
      </c>
      <c r="M4" s="528" t="s">
        <v>29</v>
      </c>
      <c r="N4" s="529" t="s">
        <v>30</v>
      </c>
      <c r="O4" s="530" t="s">
        <v>31</v>
      </c>
      <c r="P4" s="531" t="s">
        <v>32</v>
      </c>
      <c r="Q4" s="439"/>
      <c r="R4" s="441"/>
      <c r="S4" s="443"/>
      <c r="T4" s="443"/>
      <c r="U4" s="524" t="s">
        <v>9</v>
      </c>
      <c r="V4" s="524" t="s">
        <v>33</v>
      </c>
      <c r="W4" s="524" t="s">
        <v>9</v>
      </c>
      <c r="X4" s="524" t="s">
        <v>33</v>
      </c>
      <c r="Y4" s="524" t="s">
        <v>9</v>
      </c>
      <c r="Z4" s="524" t="s">
        <v>33</v>
      </c>
      <c r="AA4" s="524" t="s">
        <v>9</v>
      </c>
      <c r="AB4" s="524" t="s">
        <v>33</v>
      </c>
      <c r="AC4" s="525" t="s">
        <v>34</v>
      </c>
      <c r="AD4" s="525" t="s">
        <v>35</v>
      </c>
      <c r="AE4" s="525" t="s">
        <v>36</v>
      </c>
      <c r="AF4" s="525" t="s">
        <v>37</v>
      </c>
      <c r="AG4" s="420"/>
      <c r="AH4" s="432"/>
    </row>
    <row r="5" spans="1:60" s="484" customFormat="1" ht="31.5" x14ac:dyDescent="0.25">
      <c r="A5" s="744"/>
      <c r="B5" s="744" t="s">
        <v>139</v>
      </c>
      <c r="C5" s="744"/>
      <c r="D5" s="744"/>
      <c r="E5" s="744"/>
      <c r="F5" s="555" t="s">
        <v>343</v>
      </c>
      <c r="G5" s="556"/>
      <c r="H5" s="556"/>
      <c r="I5" s="557"/>
      <c r="J5" s="534"/>
      <c r="K5" s="535"/>
      <c r="L5" s="535"/>
      <c r="M5" s="534"/>
      <c r="N5" s="535"/>
      <c r="O5" s="534" t="s">
        <v>12</v>
      </c>
      <c r="P5" s="534" t="s">
        <v>15</v>
      </c>
      <c r="Q5" s="536" t="s">
        <v>344</v>
      </c>
      <c r="R5" s="537">
        <f>AVERAGE(R6,R10)</f>
        <v>1</v>
      </c>
      <c r="S5" s="538" t="s">
        <v>345</v>
      </c>
      <c r="T5" s="539"/>
      <c r="U5" s="539"/>
      <c r="V5" s="540"/>
      <c r="W5" s="539"/>
      <c r="X5" s="540"/>
      <c r="Y5" s="539"/>
      <c r="Z5" s="540"/>
      <c r="AA5" s="540"/>
      <c r="AB5" s="540"/>
      <c r="AC5" s="540"/>
      <c r="AD5" s="540"/>
      <c r="AE5" s="540"/>
      <c r="AF5" s="540"/>
      <c r="AG5" s="558" t="s">
        <v>42</v>
      </c>
      <c r="AH5" s="541">
        <f>+AH6+AH10</f>
        <v>21614200</v>
      </c>
      <c r="AI5" s="495"/>
      <c r="AJ5" s="670"/>
      <c r="AK5" s="670"/>
      <c r="AL5" s="670"/>
      <c r="AM5" s="670"/>
      <c r="AN5" s="670"/>
      <c r="AO5" s="670"/>
      <c r="AP5" s="670"/>
      <c r="AQ5" s="670"/>
      <c r="AR5" s="670"/>
      <c r="AS5" s="670"/>
      <c r="AT5" s="670"/>
      <c r="AU5" s="670"/>
      <c r="AV5" s="670"/>
      <c r="AW5" s="670"/>
      <c r="AX5" s="670"/>
      <c r="AY5" s="670"/>
      <c r="AZ5" s="670"/>
      <c r="BA5" s="670"/>
      <c r="BB5" s="670"/>
      <c r="BC5" s="670"/>
      <c r="BD5" s="670"/>
      <c r="BE5" s="670"/>
      <c r="BF5" s="670"/>
      <c r="BG5" s="670"/>
      <c r="BH5" s="670"/>
    </row>
    <row r="6" spans="1:60" s="486" customFormat="1" ht="31.5" x14ac:dyDescent="0.25">
      <c r="A6" s="753"/>
      <c r="B6" s="753" t="s">
        <v>139</v>
      </c>
      <c r="C6" s="753">
        <v>1</v>
      </c>
      <c r="D6" s="753">
        <v>1</v>
      </c>
      <c r="E6" s="753"/>
      <c r="F6" s="542"/>
      <c r="G6" s="543" t="s">
        <v>346</v>
      </c>
      <c r="H6" s="542"/>
      <c r="I6" s="542"/>
      <c r="J6" s="532"/>
      <c r="K6" s="533"/>
      <c r="L6" s="533"/>
      <c r="M6" s="532"/>
      <c r="N6" s="533"/>
      <c r="O6" s="532" t="s">
        <v>12</v>
      </c>
      <c r="P6" s="532" t="s">
        <v>15</v>
      </c>
      <c r="Q6" s="544" t="s">
        <v>347</v>
      </c>
      <c r="R6" s="545">
        <v>1</v>
      </c>
      <c r="S6" s="546" t="s">
        <v>345</v>
      </c>
      <c r="T6" s="546"/>
      <c r="U6" s="547">
        <v>0.25</v>
      </c>
      <c r="V6" s="547"/>
      <c r="W6" s="547">
        <v>0.25</v>
      </c>
      <c r="X6" s="533"/>
      <c r="Y6" s="547">
        <v>0.25</v>
      </c>
      <c r="Z6" s="548"/>
      <c r="AA6" s="547">
        <v>0.25</v>
      </c>
      <c r="AB6" s="548"/>
      <c r="AC6" s="548"/>
      <c r="AD6" s="548"/>
      <c r="AE6" s="548"/>
      <c r="AF6" s="548"/>
      <c r="AG6" s="532" t="s">
        <v>42</v>
      </c>
      <c r="AH6" s="549">
        <f>SUM(AH7:AH9)</f>
        <v>21614200</v>
      </c>
      <c r="AI6" s="495"/>
      <c r="AJ6" s="670"/>
      <c r="AK6" s="485"/>
      <c r="AL6" s="670"/>
      <c r="AM6" s="670"/>
      <c r="AN6" s="670"/>
      <c r="AO6" s="670"/>
      <c r="AP6" s="670"/>
      <c r="AQ6" s="670"/>
      <c r="AR6" s="670"/>
      <c r="AS6" s="670"/>
      <c r="AT6" s="670"/>
      <c r="AU6" s="670"/>
      <c r="AV6" s="670"/>
      <c r="AW6" s="670"/>
      <c r="AX6" s="670"/>
      <c r="AY6" s="670"/>
      <c r="AZ6" s="670"/>
      <c r="BA6" s="670"/>
      <c r="BB6" s="670"/>
      <c r="BC6" s="670"/>
      <c r="BD6" s="670"/>
      <c r="BE6" s="670"/>
      <c r="BF6" s="670"/>
      <c r="BG6" s="670"/>
      <c r="BH6" s="670"/>
    </row>
    <row r="7" spans="1:60" s="488" customFormat="1" ht="31.5" x14ac:dyDescent="0.25">
      <c r="A7" s="487" t="str">
        <f t="shared" ref="A7:A11" si="0">+ CONCATENATE("ID", "-", B7, "-",C7, ".", D7, ".", E7)</f>
        <v>ID-DCO-1.1.1</v>
      </c>
      <c r="B7" s="761" t="s">
        <v>139</v>
      </c>
      <c r="C7" s="761">
        <v>1</v>
      </c>
      <c r="D7" s="761">
        <v>1</v>
      </c>
      <c r="E7" s="761">
        <v>1</v>
      </c>
      <c r="F7" s="496"/>
      <c r="G7" s="497"/>
      <c r="H7" s="496" t="s">
        <v>348</v>
      </c>
      <c r="I7" s="497"/>
      <c r="J7" s="498" t="s">
        <v>207</v>
      </c>
      <c r="K7" s="499" t="s">
        <v>47</v>
      </c>
      <c r="L7" s="498" t="s">
        <v>96</v>
      </c>
      <c r="M7" s="498" t="s">
        <v>47</v>
      </c>
      <c r="N7" s="499" t="s">
        <v>208</v>
      </c>
      <c r="O7" s="498" t="s">
        <v>12</v>
      </c>
      <c r="P7" s="498" t="s">
        <v>15</v>
      </c>
      <c r="Q7" s="500"/>
      <c r="R7" s="501"/>
      <c r="S7" s="501"/>
      <c r="T7" s="499"/>
      <c r="U7" s="501"/>
      <c r="V7" s="501"/>
      <c r="W7" s="501"/>
      <c r="X7" s="501"/>
      <c r="Y7" s="501"/>
      <c r="Z7" s="502"/>
      <c r="AA7" s="502"/>
      <c r="AB7" s="502"/>
      <c r="AC7" s="503" t="s">
        <v>51</v>
      </c>
      <c r="AD7" s="503" t="s">
        <v>51</v>
      </c>
      <c r="AE7" s="503" t="s">
        <v>51</v>
      </c>
      <c r="AF7" s="503" t="s">
        <v>51</v>
      </c>
      <c r="AG7" s="498" t="s">
        <v>42</v>
      </c>
      <c r="AH7" s="504">
        <v>13687200</v>
      </c>
      <c r="AI7" s="505"/>
    </row>
    <row r="8" spans="1:60" s="488" customFormat="1" ht="37.5" customHeight="1" x14ac:dyDescent="0.25">
      <c r="A8" s="487" t="str">
        <f t="shared" si="0"/>
        <v>ID-DCO-1.1.2</v>
      </c>
      <c r="B8" s="761" t="s">
        <v>139</v>
      </c>
      <c r="C8" s="761">
        <v>1</v>
      </c>
      <c r="D8" s="761">
        <v>1</v>
      </c>
      <c r="E8" s="761">
        <v>2</v>
      </c>
      <c r="F8" s="496"/>
      <c r="G8" s="497"/>
      <c r="H8" s="496" t="s">
        <v>349</v>
      </c>
      <c r="I8" s="498"/>
      <c r="J8" s="498" t="s">
        <v>350</v>
      </c>
      <c r="K8" s="499" t="s">
        <v>139</v>
      </c>
      <c r="L8" s="498" t="s">
        <v>351</v>
      </c>
      <c r="M8" s="498" t="s">
        <v>69</v>
      </c>
      <c r="N8" s="499" t="s">
        <v>208</v>
      </c>
      <c r="O8" s="498" t="s">
        <v>13</v>
      </c>
      <c r="P8" s="498" t="s">
        <v>15</v>
      </c>
      <c r="Q8" s="500"/>
      <c r="R8" s="501"/>
      <c r="S8" s="501"/>
      <c r="T8" s="499"/>
      <c r="U8" s="501"/>
      <c r="V8" s="501"/>
      <c r="W8" s="501"/>
      <c r="X8" s="501"/>
      <c r="Y8" s="501"/>
      <c r="Z8" s="502"/>
      <c r="AA8" s="502"/>
      <c r="AB8" s="502"/>
      <c r="AC8" s="506"/>
      <c r="AD8" s="503" t="s">
        <v>352</v>
      </c>
      <c r="AE8" s="503" t="s">
        <v>353</v>
      </c>
      <c r="AF8" s="503" t="s">
        <v>353</v>
      </c>
      <c r="AG8" s="498" t="s">
        <v>42</v>
      </c>
      <c r="AH8" s="504">
        <v>7927000</v>
      </c>
      <c r="AI8" s="505"/>
    </row>
    <row r="9" spans="1:60" s="488" customFormat="1" ht="39" customHeight="1" x14ac:dyDescent="0.25">
      <c r="A9" s="487" t="str">
        <f t="shared" si="0"/>
        <v>ID-DCO-1.1.3</v>
      </c>
      <c r="B9" s="761" t="s">
        <v>139</v>
      </c>
      <c r="C9" s="761">
        <v>1</v>
      </c>
      <c r="D9" s="761">
        <v>1</v>
      </c>
      <c r="E9" s="761">
        <v>3</v>
      </c>
      <c r="F9" s="496"/>
      <c r="G9" s="497"/>
      <c r="H9" s="496" t="s">
        <v>101</v>
      </c>
      <c r="I9" s="497"/>
      <c r="J9" s="498" t="s">
        <v>212</v>
      </c>
      <c r="K9" s="499" t="s">
        <v>139</v>
      </c>
      <c r="L9" s="498" t="s">
        <v>351</v>
      </c>
      <c r="M9" s="498" t="s">
        <v>47</v>
      </c>
      <c r="N9" s="499" t="s">
        <v>208</v>
      </c>
      <c r="O9" s="498" t="s">
        <v>13</v>
      </c>
      <c r="P9" s="498" t="s">
        <v>15</v>
      </c>
      <c r="Q9" s="500"/>
      <c r="R9" s="501"/>
      <c r="S9" s="501"/>
      <c r="T9" s="499"/>
      <c r="U9" s="501"/>
      <c r="V9" s="501"/>
      <c r="W9" s="501"/>
      <c r="X9" s="501"/>
      <c r="Y9" s="501"/>
      <c r="Z9" s="502"/>
      <c r="AA9" s="502"/>
      <c r="AB9" s="502"/>
      <c r="AC9" s="506"/>
      <c r="AD9" s="507" t="s">
        <v>354</v>
      </c>
      <c r="AE9" s="507" t="s">
        <v>354</v>
      </c>
      <c r="AF9" s="507" t="s">
        <v>354</v>
      </c>
      <c r="AG9" s="498" t="s">
        <v>42</v>
      </c>
      <c r="AH9" s="504">
        <v>0</v>
      </c>
      <c r="AI9" s="505"/>
    </row>
    <row r="10" spans="1:60" s="486" customFormat="1" ht="31.5" x14ac:dyDescent="0.25">
      <c r="A10" s="752"/>
      <c r="B10" s="753" t="s">
        <v>139</v>
      </c>
      <c r="C10" s="753">
        <v>1</v>
      </c>
      <c r="D10" s="753">
        <v>2</v>
      </c>
      <c r="E10" s="753"/>
      <c r="F10" s="542"/>
      <c r="G10" s="543" t="s">
        <v>355</v>
      </c>
      <c r="H10" s="542"/>
      <c r="I10" s="542"/>
      <c r="J10" s="532"/>
      <c r="K10" s="533"/>
      <c r="L10" s="533"/>
      <c r="M10" s="532"/>
      <c r="N10" s="533"/>
      <c r="O10" s="532" t="s">
        <v>13</v>
      </c>
      <c r="P10" s="532" t="s">
        <v>13</v>
      </c>
      <c r="Q10" s="544" t="s">
        <v>356</v>
      </c>
      <c r="R10" s="545">
        <v>1</v>
      </c>
      <c r="S10" s="546" t="s">
        <v>345</v>
      </c>
      <c r="T10" s="546"/>
      <c r="U10" s="547"/>
      <c r="V10" s="547"/>
      <c r="W10" s="547">
        <v>0.25</v>
      </c>
      <c r="X10" s="533"/>
      <c r="Y10" s="547">
        <v>0.25</v>
      </c>
      <c r="Z10" s="548"/>
      <c r="AA10" s="547">
        <v>0.25</v>
      </c>
      <c r="AB10" s="548"/>
      <c r="AC10" s="548"/>
      <c r="AD10" s="548"/>
      <c r="AE10" s="548"/>
      <c r="AF10" s="548"/>
      <c r="AG10" s="532" t="s">
        <v>42</v>
      </c>
      <c r="AH10" s="549">
        <f>SUM(AH11:AH11)</f>
        <v>0</v>
      </c>
      <c r="AI10" s="495"/>
      <c r="AJ10" s="670"/>
      <c r="AK10" s="670"/>
      <c r="AL10" s="670"/>
      <c r="AM10" s="670"/>
      <c r="AN10" s="670"/>
      <c r="AO10" s="670"/>
      <c r="AP10" s="670"/>
      <c r="AQ10" s="670"/>
      <c r="AR10" s="670"/>
      <c r="AS10" s="670"/>
      <c r="AT10" s="670"/>
      <c r="AU10" s="670"/>
      <c r="AV10" s="670"/>
      <c r="AW10" s="670"/>
      <c r="AX10" s="670"/>
      <c r="AY10" s="670"/>
      <c r="AZ10" s="670"/>
      <c r="BA10" s="670"/>
      <c r="BB10" s="670"/>
      <c r="BC10" s="670"/>
      <c r="BD10" s="670"/>
      <c r="BE10" s="670"/>
      <c r="BF10" s="670"/>
      <c r="BG10" s="670"/>
      <c r="BH10" s="670"/>
    </row>
    <row r="11" spans="1:60" s="488" customFormat="1" ht="31.5" x14ac:dyDescent="0.25">
      <c r="A11" s="487" t="str">
        <f t="shared" si="0"/>
        <v>ID-DCO-1.2.1</v>
      </c>
      <c r="B11" s="761" t="s">
        <v>139</v>
      </c>
      <c r="C11" s="761">
        <v>1</v>
      </c>
      <c r="D11" s="761">
        <v>2</v>
      </c>
      <c r="E11" s="761">
        <v>1</v>
      </c>
      <c r="F11" s="496"/>
      <c r="G11" s="497"/>
      <c r="H11" s="496" t="s">
        <v>357</v>
      </c>
      <c r="I11" s="497"/>
      <c r="J11" s="498" t="s">
        <v>358</v>
      </c>
      <c r="K11" s="499" t="s">
        <v>139</v>
      </c>
      <c r="L11" s="498" t="s">
        <v>351</v>
      </c>
      <c r="M11" s="498" t="s">
        <v>62</v>
      </c>
      <c r="N11" s="499" t="s">
        <v>50</v>
      </c>
      <c r="O11" s="498" t="s">
        <v>13</v>
      </c>
      <c r="P11" s="498" t="s">
        <v>13</v>
      </c>
      <c r="Q11" s="500"/>
      <c r="R11" s="501"/>
      <c r="S11" s="501"/>
      <c r="T11" s="499"/>
      <c r="U11" s="501"/>
      <c r="V11" s="501"/>
      <c r="W11" s="501"/>
      <c r="X11" s="501"/>
      <c r="Y11" s="501"/>
      <c r="Z11" s="502"/>
      <c r="AA11" s="502"/>
      <c r="AB11" s="502"/>
      <c r="AC11" s="508"/>
      <c r="AD11" s="508"/>
      <c r="AE11" s="508"/>
      <c r="AF11" s="508"/>
      <c r="AG11" s="498" t="s">
        <v>42</v>
      </c>
      <c r="AH11" s="504">
        <v>0</v>
      </c>
      <c r="AI11" s="505"/>
    </row>
    <row r="12" spans="1:60" s="484" customFormat="1" ht="31.5" x14ac:dyDescent="0.25">
      <c r="A12" s="744"/>
      <c r="B12" s="744" t="s">
        <v>139</v>
      </c>
      <c r="C12" s="744">
        <v>2</v>
      </c>
      <c r="D12" s="744"/>
      <c r="E12" s="744"/>
      <c r="F12" s="452" t="s">
        <v>359</v>
      </c>
      <c r="G12" s="453"/>
      <c r="H12" s="453"/>
      <c r="I12" s="454"/>
      <c r="J12" s="534"/>
      <c r="K12" s="535"/>
      <c r="L12" s="535"/>
      <c r="M12" s="534"/>
      <c r="N12" s="535"/>
      <c r="O12" s="534" t="s">
        <v>40</v>
      </c>
      <c r="P12" s="534" t="s">
        <v>40</v>
      </c>
      <c r="Q12" s="536" t="s">
        <v>360</v>
      </c>
      <c r="R12" s="537">
        <f>AVERAGE(R13,R15)</f>
        <v>1</v>
      </c>
      <c r="S12" s="538" t="s">
        <v>345</v>
      </c>
      <c r="T12" s="539"/>
      <c r="U12" s="539"/>
      <c r="V12" s="540"/>
      <c r="W12" s="539"/>
      <c r="X12" s="540"/>
      <c r="Y12" s="539"/>
      <c r="Z12" s="540"/>
      <c r="AA12" s="540"/>
      <c r="AB12" s="540"/>
      <c r="AC12" s="540"/>
      <c r="AD12" s="540"/>
      <c r="AE12" s="540"/>
      <c r="AF12" s="540"/>
      <c r="AG12" s="558" t="s">
        <v>42</v>
      </c>
      <c r="AH12" s="541">
        <f>+AH13+AH15</f>
        <v>0</v>
      </c>
      <c r="AI12" s="495"/>
      <c r="AJ12" s="670"/>
      <c r="AK12" s="670"/>
      <c r="AL12" s="670"/>
      <c r="AM12" s="670"/>
      <c r="AN12" s="670"/>
      <c r="AO12" s="670"/>
      <c r="AP12" s="670"/>
      <c r="AQ12" s="670"/>
      <c r="AR12" s="670"/>
      <c r="AS12" s="670"/>
      <c r="AT12" s="670"/>
      <c r="AU12" s="670"/>
      <c r="AV12" s="670"/>
      <c r="AW12" s="670"/>
      <c r="AX12" s="670"/>
      <c r="AY12" s="670"/>
      <c r="AZ12" s="670"/>
      <c r="BA12" s="670"/>
      <c r="BB12" s="670"/>
      <c r="BC12" s="670"/>
      <c r="BD12" s="670"/>
      <c r="BE12" s="670"/>
      <c r="BF12" s="670"/>
      <c r="BG12" s="670"/>
      <c r="BH12" s="670"/>
    </row>
    <row r="13" spans="1:60" s="486" customFormat="1" ht="31.5" x14ac:dyDescent="0.25">
      <c r="A13" s="753"/>
      <c r="B13" s="753" t="s">
        <v>139</v>
      </c>
      <c r="C13" s="753">
        <v>2</v>
      </c>
      <c r="D13" s="753">
        <v>1</v>
      </c>
      <c r="E13" s="753"/>
      <c r="F13" s="542"/>
      <c r="G13" s="543" t="s">
        <v>361</v>
      </c>
      <c r="H13" s="542"/>
      <c r="I13" s="542"/>
      <c r="J13" s="532"/>
      <c r="K13" s="533"/>
      <c r="L13" s="533"/>
      <c r="M13" s="532"/>
      <c r="N13" s="533"/>
      <c r="O13" s="532" t="s">
        <v>40</v>
      </c>
      <c r="P13" s="532" t="s">
        <v>40</v>
      </c>
      <c r="Q13" s="544" t="s">
        <v>362</v>
      </c>
      <c r="R13" s="545">
        <v>1</v>
      </c>
      <c r="S13" s="546" t="s">
        <v>345</v>
      </c>
      <c r="T13" s="546"/>
      <c r="U13" s="547">
        <v>0.25</v>
      </c>
      <c r="V13" s="547"/>
      <c r="W13" s="547">
        <v>0.25</v>
      </c>
      <c r="X13" s="533"/>
      <c r="Y13" s="547">
        <v>0.25</v>
      </c>
      <c r="Z13" s="548"/>
      <c r="AA13" s="547">
        <v>0.25</v>
      </c>
      <c r="AB13" s="548"/>
      <c r="AC13" s="548"/>
      <c r="AD13" s="548"/>
      <c r="AE13" s="548"/>
      <c r="AF13" s="548"/>
      <c r="AG13" s="532" t="s">
        <v>42</v>
      </c>
      <c r="AH13" s="549">
        <f>SUM(AH14:AH14)</f>
        <v>0</v>
      </c>
      <c r="AI13" s="495"/>
      <c r="AJ13" s="670"/>
      <c r="AK13" s="485"/>
      <c r="AL13" s="670"/>
      <c r="AM13" s="670"/>
      <c r="AN13" s="670"/>
      <c r="AO13" s="670"/>
      <c r="AP13" s="670"/>
      <c r="AQ13" s="670"/>
      <c r="AR13" s="670"/>
      <c r="AS13" s="670"/>
      <c r="AT13" s="670"/>
      <c r="AU13" s="670"/>
      <c r="AV13" s="670"/>
      <c r="AW13" s="670"/>
      <c r="AX13" s="670"/>
      <c r="AY13" s="670"/>
      <c r="AZ13" s="670"/>
      <c r="BA13" s="670"/>
      <c r="BB13" s="670"/>
      <c r="BC13" s="670"/>
      <c r="BD13" s="670"/>
      <c r="BE13" s="670"/>
      <c r="BF13" s="670"/>
      <c r="BG13" s="670"/>
      <c r="BH13" s="670"/>
    </row>
    <row r="14" spans="1:60" s="488" customFormat="1" ht="31.5" x14ac:dyDescent="0.25">
      <c r="A14" s="487" t="str">
        <f t="shared" ref="A14" si="1">+ CONCATENATE("ID", "-", B14, "-",C14, ".", D14, ".", E14)</f>
        <v>ID-DCO-2.1.1</v>
      </c>
      <c r="B14" s="761" t="s">
        <v>139</v>
      </c>
      <c r="C14" s="761">
        <v>2</v>
      </c>
      <c r="D14" s="761">
        <v>1</v>
      </c>
      <c r="E14" s="761">
        <v>1</v>
      </c>
      <c r="F14" s="496"/>
      <c r="G14" s="497"/>
      <c r="H14" s="496" t="s">
        <v>363</v>
      </c>
      <c r="I14" s="497"/>
      <c r="J14" s="498" t="s">
        <v>364</v>
      </c>
      <c r="K14" s="499" t="s">
        <v>139</v>
      </c>
      <c r="L14" s="498" t="s">
        <v>351</v>
      </c>
      <c r="M14" s="498" t="s">
        <v>47</v>
      </c>
      <c r="N14" s="499" t="s">
        <v>208</v>
      </c>
      <c r="O14" s="498" t="s">
        <v>40</v>
      </c>
      <c r="P14" s="498" t="s">
        <v>40</v>
      </c>
      <c r="Q14" s="500"/>
      <c r="R14" s="501"/>
      <c r="S14" s="501"/>
      <c r="T14" s="499"/>
      <c r="U14" s="501"/>
      <c r="V14" s="501"/>
      <c r="W14" s="501"/>
      <c r="X14" s="501"/>
      <c r="Y14" s="501"/>
      <c r="Z14" s="502"/>
      <c r="AA14" s="502"/>
      <c r="AB14" s="502"/>
      <c r="AC14" s="508"/>
      <c r="AD14" s="508"/>
      <c r="AE14" s="508"/>
      <c r="AF14" s="508"/>
      <c r="AG14" s="498" t="s">
        <v>42</v>
      </c>
      <c r="AH14" s="504">
        <v>0</v>
      </c>
      <c r="AI14" s="505"/>
    </row>
    <row r="15" spans="1:60" s="486" customFormat="1" ht="31.5" x14ac:dyDescent="0.25">
      <c r="A15" s="752"/>
      <c r="B15" s="753" t="s">
        <v>139</v>
      </c>
      <c r="C15" s="753">
        <v>3</v>
      </c>
      <c r="D15" s="753">
        <v>2</v>
      </c>
      <c r="E15" s="753"/>
      <c r="F15" s="542"/>
      <c r="G15" s="543" t="s">
        <v>365</v>
      </c>
      <c r="H15" s="542"/>
      <c r="I15" s="542"/>
      <c r="J15" s="532"/>
      <c r="K15" s="533"/>
      <c r="L15" s="533"/>
      <c r="M15" s="532"/>
      <c r="N15" s="533"/>
      <c r="O15" s="532" t="s">
        <v>40</v>
      </c>
      <c r="P15" s="532" t="s">
        <v>40</v>
      </c>
      <c r="Q15" s="544" t="s">
        <v>366</v>
      </c>
      <c r="R15" s="545">
        <v>1</v>
      </c>
      <c r="S15" s="546" t="s">
        <v>345</v>
      </c>
      <c r="T15" s="546"/>
      <c r="U15" s="547">
        <v>0.25</v>
      </c>
      <c r="V15" s="547"/>
      <c r="W15" s="547">
        <v>0.25</v>
      </c>
      <c r="X15" s="533"/>
      <c r="Y15" s="547">
        <v>0.25</v>
      </c>
      <c r="Z15" s="548"/>
      <c r="AA15" s="547">
        <v>0.25</v>
      </c>
      <c r="AB15" s="548"/>
      <c r="AC15" s="548"/>
      <c r="AD15" s="548"/>
      <c r="AE15" s="548"/>
      <c r="AF15" s="548"/>
      <c r="AG15" s="532" t="s">
        <v>42</v>
      </c>
      <c r="AH15" s="549">
        <f>SUM(AH16:AH18)</f>
        <v>0</v>
      </c>
      <c r="AI15" s="495"/>
      <c r="AJ15" s="670"/>
      <c r="AK15" s="670"/>
      <c r="AL15" s="670"/>
      <c r="AM15" s="670"/>
      <c r="AN15" s="670"/>
      <c r="AO15" s="670"/>
      <c r="AP15" s="670"/>
      <c r="AQ15" s="670"/>
      <c r="AR15" s="670"/>
      <c r="AS15" s="670"/>
      <c r="AT15" s="670"/>
      <c r="AU15" s="670"/>
      <c r="AV15" s="670"/>
      <c r="AW15" s="670"/>
      <c r="AX15" s="670"/>
      <c r="AY15" s="670"/>
      <c r="AZ15" s="670"/>
      <c r="BA15" s="670"/>
      <c r="BB15" s="670"/>
      <c r="BC15" s="670"/>
      <c r="BD15" s="670"/>
      <c r="BE15" s="670"/>
      <c r="BF15" s="670"/>
      <c r="BG15" s="670"/>
      <c r="BH15" s="670"/>
    </row>
    <row r="16" spans="1:60" s="488" customFormat="1" ht="31.5" x14ac:dyDescent="0.25">
      <c r="A16" s="487" t="str">
        <f t="shared" ref="A16:A18" si="2">+ CONCATENATE("ID", "-", B16, "-",C16, ".", D16, ".", E16)</f>
        <v>ID-DCO-3.2.1</v>
      </c>
      <c r="B16" s="761" t="s">
        <v>139</v>
      </c>
      <c r="C16" s="761">
        <v>3</v>
      </c>
      <c r="D16" s="761">
        <v>2</v>
      </c>
      <c r="E16" s="761">
        <v>1</v>
      </c>
      <c r="F16" s="496"/>
      <c r="G16" s="497"/>
      <c r="H16" s="496" t="s">
        <v>367</v>
      </c>
      <c r="I16" s="497"/>
      <c r="J16" s="498" t="s">
        <v>368</v>
      </c>
      <c r="K16" s="499" t="s">
        <v>139</v>
      </c>
      <c r="L16" s="498" t="s">
        <v>351</v>
      </c>
      <c r="M16" s="498" t="s">
        <v>369</v>
      </c>
      <c r="N16" s="499" t="s">
        <v>50</v>
      </c>
      <c r="O16" s="498" t="s">
        <v>40</v>
      </c>
      <c r="P16" s="498" t="s">
        <v>40</v>
      </c>
      <c r="Q16" s="500"/>
      <c r="R16" s="501"/>
      <c r="S16" s="501"/>
      <c r="T16" s="499"/>
      <c r="U16" s="501"/>
      <c r="V16" s="501"/>
      <c r="W16" s="501"/>
      <c r="X16" s="501"/>
      <c r="Y16" s="501"/>
      <c r="Z16" s="502"/>
      <c r="AA16" s="502"/>
      <c r="AB16" s="502"/>
      <c r="AC16" s="508"/>
      <c r="AD16" s="508"/>
      <c r="AE16" s="508"/>
      <c r="AF16" s="508"/>
      <c r="AG16" s="498" t="s">
        <v>42</v>
      </c>
      <c r="AH16" s="504">
        <v>0</v>
      </c>
      <c r="AI16" s="505"/>
    </row>
    <row r="17" spans="1:60" s="488" customFormat="1" ht="31.5" x14ac:dyDescent="0.25">
      <c r="A17" s="487" t="str">
        <f t="shared" si="2"/>
        <v>ID-DCO-3.2.2</v>
      </c>
      <c r="B17" s="761" t="s">
        <v>139</v>
      </c>
      <c r="C17" s="761">
        <v>3</v>
      </c>
      <c r="D17" s="761">
        <v>2</v>
      </c>
      <c r="E17" s="761">
        <v>2</v>
      </c>
      <c r="F17" s="496"/>
      <c r="G17" s="497"/>
      <c r="H17" s="496" t="s">
        <v>370</v>
      </c>
      <c r="I17" s="497"/>
      <c r="J17" s="498" t="s">
        <v>371</v>
      </c>
      <c r="K17" s="499" t="s">
        <v>139</v>
      </c>
      <c r="L17" s="498" t="s">
        <v>351</v>
      </c>
      <c r="M17" s="498" t="s">
        <v>369</v>
      </c>
      <c r="N17" s="499" t="s">
        <v>50</v>
      </c>
      <c r="O17" s="498" t="s">
        <v>40</v>
      </c>
      <c r="P17" s="498" t="s">
        <v>40</v>
      </c>
      <c r="Q17" s="500"/>
      <c r="R17" s="501"/>
      <c r="S17" s="501"/>
      <c r="T17" s="499"/>
      <c r="U17" s="501"/>
      <c r="V17" s="501"/>
      <c r="W17" s="501"/>
      <c r="X17" s="501"/>
      <c r="Y17" s="501"/>
      <c r="Z17" s="502"/>
      <c r="AA17" s="502"/>
      <c r="AB17" s="502"/>
      <c r="AC17" s="508"/>
      <c r="AD17" s="508"/>
      <c r="AE17" s="508"/>
      <c r="AF17" s="508"/>
      <c r="AG17" s="498" t="s">
        <v>42</v>
      </c>
      <c r="AH17" s="504">
        <v>0</v>
      </c>
      <c r="AI17" s="505"/>
    </row>
    <row r="18" spans="1:60" s="488" customFormat="1" ht="31.5" x14ac:dyDescent="0.25">
      <c r="A18" s="487" t="str">
        <f t="shared" si="2"/>
        <v>ID-DCO-3.2.3</v>
      </c>
      <c r="B18" s="761" t="s">
        <v>139</v>
      </c>
      <c r="C18" s="761">
        <v>3</v>
      </c>
      <c r="D18" s="761">
        <v>2</v>
      </c>
      <c r="E18" s="761">
        <v>3</v>
      </c>
      <c r="F18" s="496"/>
      <c r="G18" s="497"/>
      <c r="H18" s="496" t="s">
        <v>372</v>
      </c>
      <c r="I18" s="497"/>
      <c r="J18" s="498" t="s">
        <v>373</v>
      </c>
      <c r="K18" s="499" t="s">
        <v>139</v>
      </c>
      <c r="L18" s="498" t="s">
        <v>351</v>
      </c>
      <c r="M18" s="498" t="s">
        <v>69</v>
      </c>
      <c r="N18" s="499" t="s">
        <v>50</v>
      </c>
      <c r="O18" s="498" t="s">
        <v>40</v>
      </c>
      <c r="P18" s="498" t="s">
        <v>40</v>
      </c>
      <c r="Q18" s="500"/>
      <c r="R18" s="501"/>
      <c r="S18" s="501"/>
      <c r="T18" s="499"/>
      <c r="U18" s="501"/>
      <c r="V18" s="501"/>
      <c r="W18" s="501"/>
      <c r="X18" s="501"/>
      <c r="Y18" s="501"/>
      <c r="Z18" s="502"/>
      <c r="AA18" s="502"/>
      <c r="AB18" s="502"/>
      <c r="AC18" s="502"/>
      <c r="AD18" s="502"/>
      <c r="AE18" s="502"/>
      <c r="AF18" s="502"/>
      <c r="AG18" s="498" t="s">
        <v>42</v>
      </c>
      <c r="AH18" s="504">
        <v>0</v>
      </c>
      <c r="AI18" s="505"/>
    </row>
    <row r="19" spans="1:60" s="484" customFormat="1" ht="31.5" x14ac:dyDescent="0.25">
      <c r="A19" s="743"/>
      <c r="B19" s="744" t="s">
        <v>139</v>
      </c>
      <c r="C19" s="744">
        <v>4</v>
      </c>
      <c r="D19" s="744"/>
      <c r="E19" s="744"/>
      <c r="F19" s="552" t="s">
        <v>374</v>
      </c>
      <c r="G19" s="551"/>
      <c r="H19" s="551"/>
      <c r="I19" s="551"/>
      <c r="J19" s="534"/>
      <c r="K19" s="535"/>
      <c r="L19" s="535"/>
      <c r="M19" s="534"/>
      <c r="N19" s="535"/>
      <c r="O19" s="534" t="s">
        <v>40</v>
      </c>
      <c r="P19" s="534" t="s">
        <v>40</v>
      </c>
      <c r="Q19" s="536" t="s">
        <v>375</v>
      </c>
      <c r="R19" s="537">
        <f>AVERAGE(R20)</f>
        <v>1</v>
      </c>
      <c r="S19" s="538" t="s">
        <v>345</v>
      </c>
      <c r="T19" s="539"/>
      <c r="U19" s="540"/>
      <c r="V19" s="540"/>
      <c r="W19" s="540"/>
      <c r="X19" s="540"/>
      <c r="Y19" s="540"/>
      <c r="Z19" s="540"/>
      <c r="AA19" s="540"/>
      <c r="AB19" s="540"/>
      <c r="AC19" s="540"/>
      <c r="AD19" s="540"/>
      <c r="AE19" s="540"/>
      <c r="AF19" s="540"/>
      <c r="AG19" s="558" t="s">
        <v>42</v>
      </c>
      <c r="AH19" s="541">
        <f>AH20</f>
        <v>2603000</v>
      </c>
      <c r="AI19" s="495"/>
      <c r="AJ19" s="670"/>
      <c r="AK19" s="670"/>
      <c r="AL19" s="670"/>
      <c r="AM19" s="670"/>
      <c r="AN19" s="670"/>
      <c r="AO19" s="670"/>
      <c r="AP19" s="670"/>
      <c r="AQ19" s="670"/>
      <c r="AR19" s="670"/>
      <c r="AS19" s="670"/>
      <c r="AT19" s="670"/>
      <c r="AU19" s="670"/>
      <c r="AV19" s="670"/>
      <c r="AW19" s="670"/>
      <c r="AX19" s="670"/>
      <c r="AY19" s="670"/>
      <c r="AZ19" s="670"/>
      <c r="BA19" s="670"/>
      <c r="BB19" s="670"/>
      <c r="BC19" s="670"/>
      <c r="BD19" s="670"/>
      <c r="BE19" s="670"/>
      <c r="BF19" s="670"/>
      <c r="BG19" s="670"/>
      <c r="BH19" s="670"/>
    </row>
    <row r="20" spans="1:60" s="486" customFormat="1" ht="31.5" x14ac:dyDescent="0.25">
      <c r="A20" s="752"/>
      <c r="B20" s="753" t="s">
        <v>139</v>
      </c>
      <c r="C20" s="753">
        <v>4</v>
      </c>
      <c r="D20" s="753">
        <v>1</v>
      </c>
      <c r="E20" s="753"/>
      <c r="F20" s="542"/>
      <c r="G20" s="543" t="s">
        <v>376</v>
      </c>
      <c r="H20" s="542"/>
      <c r="I20" s="542"/>
      <c r="J20" s="532"/>
      <c r="K20" s="533"/>
      <c r="L20" s="533"/>
      <c r="M20" s="532"/>
      <c r="N20" s="533"/>
      <c r="O20" s="532" t="s">
        <v>40</v>
      </c>
      <c r="P20" s="532" t="s">
        <v>40</v>
      </c>
      <c r="Q20" s="544" t="s">
        <v>377</v>
      </c>
      <c r="R20" s="545">
        <v>1</v>
      </c>
      <c r="S20" s="546"/>
      <c r="T20" s="546"/>
      <c r="U20" s="547">
        <v>0.25</v>
      </c>
      <c r="V20" s="547"/>
      <c r="W20" s="547">
        <v>0.25</v>
      </c>
      <c r="X20" s="533"/>
      <c r="Y20" s="547">
        <v>0.25</v>
      </c>
      <c r="Z20" s="548"/>
      <c r="AA20" s="547">
        <v>0.25</v>
      </c>
      <c r="AB20" s="548"/>
      <c r="AC20" s="548"/>
      <c r="AD20" s="548"/>
      <c r="AE20" s="548"/>
      <c r="AF20" s="548"/>
      <c r="AG20" s="532" t="s">
        <v>42</v>
      </c>
      <c r="AH20" s="549">
        <f>SUM(AH21:AH26)</f>
        <v>2603000</v>
      </c>
      <c r="AI20" s="495"/>
      <c r="AJ20" s="670"/>
      <c r="AK20" s="670"/>
      <c r="AL20" s="670"/>
      <c r="AM20" s="670"/>
      <c r="AN20" s="670"/>
      <c r="AO20" s="670"/>
      <c r="AP20" s="670"/>
      <c r="AQ20" s="670"/>
      <c r="AR20" s="670"/>
      <c r="AS20" s="670"/>
      <c r="AT20" s="670"/>
      <c r="AU20" s="670"/>
      <c r="AV20" s="670"/>
      <c r="AW20" s="670"/>
      <c r="AX20" s="670"/>
      <c r="AY20" s="670"/>
      <c r="AZ20" s="670"/>
      <c r="BA20" s="670"/>
      <c r="BB20" s="670"/>
      <c r="BC20" s="670"/>
      <c r="BD20" s="670"/>
      <c r="BE20" s="670"/>
      <c r="BF20" s="670"/>
      <c r="BG20" s="670"/>
      <c r="BH20" s="670"/>
    </row>
    <row r="21" spans="1:60" s="488" customFormat="1" ht="31.5" x14ac:dyDescent="0.25">
      <c r="A21" s="487" t="str">
        <f t="shared" ref="A21:A26" si="3">+ CONCATENATE("ID", "-", B21, "-",C21, ".", D21, ".", E21)</f>
        <v>ID-DCO-4.1.1</v>
      </c>
      <c r="B21" s="761" t="s">
        <v>139</v>
      </c>
      <c r="C21" s="761">
        <v>4</v>
      </c>
      <c r="D21" s="761">
        <v>1</v>
      </c>
      <c r="E21" s="761">
        <v>1</v>
      </c>
      <c r="F21" s="496"/>
      <c r="G21" s="497"/>
      <c r="H21" s="496" t="s">
        <v>378</v>
      </c>
      <c r="I21" s="497"/>
      <c r="J21" s="498" t="s">
        <v>379</v>
      </c>
      <c r="K21" s="499" t="s">
        <v>139</v>
      </c>
      <c r="L21" s="498" t="s">
        <v>351</v>
      </c>
      <c r="M21" s="498" t="s">
        <v>49</v>
      </c>
      <c r="N21" s="499" t="s">
        <v>208</v>
      </c>
      <c r="O21" s="498" t="s">
        <v>40</v>
      </c>
      <c r="P21" s="498" t="s">
        <v>40</v>
      </c>
      <c r="Q21" s="500"/>
      <c r="R21" s="501"/>
      <c r="S21" s="501"/>
      <c r="T21" s="499"/>
      <c r="U21" s="501"/>
      <c r="V21" s="501"/>
      <c r="W21" s="501"/>
      <c r="X21" s="501"/>
      <c r="Y21" s="501"/>
      <c r="Z21" s="502"/>
      <c r="AA21" s="502"/>
      <c r="AB21" s="502"/>
      <c r="AC21" s="502"/>
      <c r="AD21" s="502"/>
      <c r="AE21" s="502"/>
      <c r="AF21" s="502"/>
      <c r="AG21" s="498" t="s">
        <v>42</v>
      </c>
      <c r="AH21" s="504">
        <v>2603000</v>
      </c>
      <c r="AI21" s="505"/>
    </row>
    <row r="22" spans="1:60" s="488" customFormat="1" ht="31.5" x14ac:dyDescent="0.25">
      <c r="A22" s="487" t="str">
        <f t="shared" si="3"/>
        <v>ID-DCO-4.1.2</v>
      </c>
      <c r="B22" s="761" t="s">
        <v>139</v>
      </c>
      <c r="C22" s="761">
        <v>4</v>
      </c>
      <c r="D22" s="761">
        <v>1</v>
      </c>
      <c r="E22" s="761">
        <v>2</v>
      </c>
      <c r="F22" s="496"/>
      <c r="G22" s="497"/>
      <c r="H22" s="496" t="s">
        <v>380</v>
      </c>
      <c r="I22" s="497"/>
      <c r="J22" s="498" t="s">
        <v>379</v>
      </c>
      <c r="K22" s="499" t="s">
        <v>139</v>
      </c>
      <c r="L22" s="498" t="s">
        <v>351</v>
      </c>
      <c r="M22" s="498" t="s">
        <v>49</v>
      </c>
      <c r="N22" s="499" t="s">
        <v>208</v>
      </c>
      <c r="O22" s="498" t="s">
        <v>40</v>
      </c>
      <c r="P22" s="498" t="s">
        <v>40</v>
      </c>
      <c r="Q22" s="500"/>
      <c r="R22" s="501"/>
      <c r="S22" s="501"/>
      <c r="T22" s="499"/>
      <c r="U22" s="501"/>
      <c r="V22" s="501"/>
      <c r="W22" s="501"/>
      <c r="X22" s="501"/>
      <c r="Y22" s="501"/>
      <c r="Z22" s="502"/>
      <c r="AA22" s="502"/>
      <c r="AB22" s="502"/>
      <c r="AC22" s="502"/>
      <c r="AD22" s="502"/>
      <c r="AE22" s="502"/>
      <c r="AF22" s="502"/>
      <c r="AG22" s="498" t="s">
        <v>42</v>
      </c>
      <c r="AH22" s="504">
        <v>0</v>
      </c>
      <c r="AI22" s="505"/>
    </row>
    <row r="23" spans="1:60" s="488" customFormat="1" ht="31.5" x14ac:dyDescent="0.25">
      <c r="A23" s="487" t="str">
        <f t="shared" si="3"/>
        <v>ID-DCO-4.1.3</v>
      </c>
      <c r="B23" s="761" t="s">
        <v>139</v>
      </c>
      <c r="C23" s="761">
        <v>4</v>
      </c>
      <c r="D23" s="761">
        <v>1</v>
      </c>
      <c r="E23" s="761">
        <v>3</v>
      </c>
      <c r="F23" s="496"/>
      <c r="G23" s="497"/>
      <c r="H23" s="509" t="s">
        <v>381</v>
      </c>
      <c r="I23" s="497"/>
      <c r="J23" s="498" t="s">
        <v>382</v>
      </c>
      <c r="K23" s="499" t="s">
        <v>139</v>
      </c>
      <c r="L23" s="498" t="s">
        <v>351</v>
      </c>
      <c r="M23" s="498" t="s">
        <v>383</v>
      </c>
      <c r="N23" s="499" t="s">
        <v>208</v>
      </c>
      <c r="O23" s="498" t="s">
        <v>40</v>
      </c>
      <c r="P23" s="498" t="s">
        <v>40</v>
      </c>
      <c r="Q23" s="500"/>
      <c r="R23" s="501"/>
      <c r="S23" s="501"/>
      <c r="T23" s="499"/>
      <c r="U23" s="501"/>
      <c r="V23" s="501"/>
      <c r="W23" s="501"/>
      <c r="X23" s="501"/>
      <c r="Y23" s="501"/>
      <c r="Z23" s="502"/>
      <c r="AA23" s="502"/>
      <c r="AB23" s="502"/>
      <c r="AC23" s="510"/>
      <c r="AD23" s="510"/>
      <c r="AE23" s="510"/>
      <c r="AF23" s="510"/>
      <c r="AG23" s="498" t="s">
        <v>42</v>
      </c>
      <c r="AH23" s="504">
        <v>0</v>
      </c>
      <c r="AI23" s="505"/>
    </row>
    <row r="24" spans="1:60" s="488" customFormat="1" ht="31.5" x14ac:dyDescent="0.25">
      <c r="A24" s="487" t="str">
        <f t="shared" si="3"/>
        <v>ID-DCO-4.1.4</v>
      </c>
      <c r="B24" s="761" t="s">
        <v>139</v>
      </c>
      <c r="C24" s="761">
        <v>4</v>
      </c>
      <c r="D24" s="761">
        <v>1</v>
      </c>
      <c r="E24" s="761">
        <v>4</v>
      </c>
      <c r="F24" s="496"/>
      <c r="G24" s="497"/>
      <c r="H24" s="455" t="s">
        <v>384</v>
      </c>
      <c r="I24" s="456"/>
      <c r="J24" s="498" t="s">
        <v>385</v>
      </c>
      <c r="K24" s="499" t="s">
        <v>139</v>
      </c>
      <c r="L24" s="498" t="s">
        <v>351</v>
      </c>
      <c r="M24" s="498" t="s">
        <v>139</v>
      </c>
      <c r="N24" s="499" t="s">
        <v>208</v>
      </c>
      <c r="O24" s="498" t="s">
        <v>40</v>
      </c>
      <c r="P24" s="498" t="s">
        <v>40</v>
      </c>
      <c r="Q24" s="500"/>
      <c r="R24" s="501"/>
      <c r="S24" s="501"/>
      <c r="T24" s="499"/>
      <c r="U24" s="501"/>
      <c r="V24" s="501"/>
      <c r="W24" s="501"/>
      <c r="X24" s="501"/>
      <c r="Y24" s="501"/>
      <c r="Z24" s="502"/>
      <c r="AA24" s="502"/>
      <c r="AB24" s="502"/>
      <c r="AC24" s="510"/>
      <c r="AD24" s="510"/>
      <c r="AE24" s="510"/>
      <c r="AF24" s="510"/>
      <c r="AG24" s="498" t="s">
        <v>42</v>
      </c>
      <c r="AH24" s="504">
        <v>0</v>
      </c>
      <c r="AI24" s="505"/>
    </row>
    <row r="25" spans="1:60" s="488" customFormat="1" ht="31.5" x14ac:dyDescent="0.25">
      <c r="A25" s="487" t="str">
        <f t="shared" si="3"/>
        <v>ID-DCO-4.1.5</v>
      </c>
      <c r="B25" s="761" t="s">
        <v>139</v>
      </c>
      <c r="C25" s="761">
        <v>4</v>
      </c>
      <c r="D25" s="761">
        <v>1</v>
      </c>
      <c r="E25" s="761">
        <v>5</v>
      </c>
      <c r="F25" s="496"/>
      <c r="G25" s="497"/>
      <c r="H25" s="509" t="s">
        <v>386</v>
      </c>
      <c r="I25" s="497"/>
      <c r="J25" s="498" t="s">
        <v>387</v>
      </c>
      <c r="K25" s="499" t="s">
        <v>139</v>
      </c>
      <c r="L25" s="498" t="s">
        <v>351</v>
      </c>
      <c r="M25" s="498" t="s">
        <v>139</v>
      </c>
      <c r="N25" s="499" t="s">
        <v>208</v>
      </c>
      <c r="O25" s="498" t="s">
        <v>40</v>
      </c>
      <c r="P25" s="498" t="s">
        <v>40</v>
      </c>
      <c r="Q25" s="500"/>
      <c r="R25" s="501"/>
      <c r="S25" s="501"/>
      <c r="T25" s="499"/>
      <c r="U25" s="501"/>
      <c r="V25" s="501"/>
      <c r="W25" s="501"/>
      <c r="X25" s="501"/>
      <c r="Y25" s="501"/>
      <c r="Z25" s="502"/>
      <c r="AA25" s="502"/>
      <c r="AB25" s="502"/>
      <c r="AC25" s="510"/>
      <c r="AD25" s="510"/>
      <c r="AE25" s="510"/>
      <c r="AF25" s="510"/>
      <c r="AG25" s="498" t="s">
        <v>42</v>
      </c>
      <c r="AH25" s="504">
        <v>0</v>
      </c>
      <c r="AI25" s="505"/>
    </row>
    <row r="26" spans="1:60" s="488" customFormat="1" ht="31.5" x14ac:dyDescent="0.25">
      <c r="A26" s="487" t="str">
        <f t="shared" si="3"/>
        <v>ID-DCO-4.1.6</v>
      </c>
      <c r="B26" s="761" t="s">
        <v>139</v>
      </c>
      <c r="C26" s="761">
        <v>4</v>
      </c>
      <c r="D26" s="761">
        <v>1</v>
      </c>
      <c r="E26" s="761">
        <v>6</v>
      </c>
      <c r="F26" s="496"/>
      <c r="G26" s="497"/>
      <c r="H26" s="509" t="s">
        <v>388</v>
      </c>
      <c r="I26" s="497"/>
      <c r="J26" s="498" t="s">
        <v>389</v>
      </c>
      <c r="K26" s="499" t="s">
        <v>139</v>
      </c>
      <c r="L26" s="498" t="s">
        <v>351</v>
      </c>
      <c r="M26" s="498" t="s">
        <v>139</v>
      </c>
      <c r="N26" s="499" t="s">
        <v>208</v>
      </c>
      <c r="O26" s="498" t="s">
        <v>40</v>
      </c>
      <c r="P26" s="498" t="s">
        <v>40</v>
      </c>
      <c r="Q26" s="500"/>
      <c r="R26" s="501"/>
      <c r="S26" s="501"/>
      <c r="T26" s="499"/>
      <c r="U26" s="501"/>
      <c r="V26" s="501"/>
      <c r="W26" s="501"/>
      <c r="X26" s="501"/>
      <c r="Y26" s="501"/>
      <c r="Z26" s="502"/>
      <c r="AA26" s="502"/>
      <c r="AB26" s="502"/>
      <c r="AC26" s="510"/>
      <c r="AD26" s="510"/>
      <c r="AE26" s="510"/>
      <c r="AF26" s="510"/>
      <c r="AG26" s="498" t="s">
        <v>42</v>
      </c>
      <c r="AH26" s="504">
        <v>0</v>
      </c>
      <c r="AI26" s="505"/>
    </row>
    <row r="27" spans="1:60" s="484" customFormat="1" ht="31.5" x14ac:dyDescent="0.25">
      <c r="A27" s="743"/>
      <c r="B27" s="744" t="s">
        <v>139</v>
      </c>
      <c r="C27" s="744">
        <v>5</v>
      </c>
      <c r="D27" s="744"/>
      <c r="E27" s="744"/>
      <c r="F27" s="552" t="s">
        <v>390</v>
      </c>
      <c r="G27" s="551"/>
      <c r="H27" s="551"/>
      <c r="I27" s="551"/>
      <c r="J27" s="534"/>
      <c r="K27" s="535"/>
      <c r="L27" s="535"/>
      <c r="M27" s="534"/>
      <c r="N27" s="535"/>
      <c r="O27" s="534" t="s">
        <v>40</v>
      </c>
      <c r="P27" s="534" t="s">
        <v>40</v>
      </c>
      <c r="Q27" s="536" t="s">
        <v>391</v>
      </c>
      <c r="R27" s="537">
        <v>1</v>
      </c>
      <c r="S27" s="538" t="s">
        <v>345</v>
      </c>
      <c r="T27" s="539"/>
      <c r="U27" s="540"/>
      <c r="V27" s="540"/>
      <c r="W27" s="540"/>
      <c r="X27" s="540"/>
      <c r="Y27" s="540"/>
      <c r="Z27" s="540"/>
      <c r="AA27" s="540"/>
      <c r="AB27" s="540"/>
      <c r="AC27" s="540"/>
      <c r="AD27" s="540"/>
      <c r="AE27" s="540"/>
      <c r="AF27" s="540"/>
      <c r="AG27" s="558" t="s">
        <v>42</v>
      </c>
      <c r="AH27" s="541">
        <f>AH28</f>
        <v>0</v>
      </c>
      <c r="AI27" s="495"/>
      <c r="AJ27" s="670"/>
      <c r="AK27" s="670"/>
      <c r="AL27" s="670"/>
      <c r="AM27" s="670"/>
      <c r="AN27" s="670"/>
      <c r="AO27" s="670"/>
      <c r="AP27" s="670"/>
      <c r="AQ27" s="670"/>
      <c r="AR27" s="670"/>
      <c r="AS27" s="670"/>
      <c r="AT27" s="670"/>
      <c r="AU27" s="670"/>
      <c r="AV27" s="670"/>
      <c r="AW27" s="670"/>
      <c r="AX27" s="670"/>
      <c r="AY27" s="670"/>
      <c r="AZ27" s="670"/>
      <c r="BA27" s="670"/>
      <c r="BB27" s="670"/>
      <c r="BC27" s="670"/>
      <c r="BD27" s="670"/>
      <c r="BE27" s="670"/>
      <c r="BF27" s="670"/>
      <c r="BG27" s="670"/>
      <c r="BH27" s="670"/>
    </row>
    <row r="28" spans="1:60" s="486" customFormat="1" ht="31.5" x14ac:dyDescent="0.25">
      <c r="A28" s="752"/>
      <c r="B28" s="753" t="s">
        <v>139</v>
      </c>
      <c r="C28" s="753">
        <v>5</v>
      </c>
      <c r="D28" s="753">
        <v>1</v>
      </c>
      <c r="E28" s="753"/>
      <c r="F28" s="542"/>
      <c r="G28" s="550" t="s">
        <v>392</v>
      </c>
      <c r="H28" s="542"/>
      <c r="I28" s="542"/>
      <c r="J28" s="532"/>
      <c r="K28" s="533"/>
      <c r="L28" s="533"/>
      <c r="M28" s="532"/>
      <c r="N28" s="533"/>
      <c r="O28" s="532" t="s">
        <v>40</v>
      </c>
      <c r="P28" s="532" t="s">
        <v>40</v>
      </c>
      <c r="Q28" s="544"/>
      <c r="R28" s="545"/>
      <c r="S28" s="546"/>
      <c r="T28" s="546"/>
      <c r="U28" s="547">
        <v>0.25</v>
      </c>
      <c r="V28" s="547"/>
      <c r="W28" s="547">
        <v>0.25</v>
      </c>
      <c r="X28" s="533"/>
      <c r="Y28" s="547">
        <v>0.25</v>
      </c>
      <c r="Z28" s="548"/>
      <c r="AA28" s="547">
        <v>0.25</v>
      </c>
      <c r="AB28" s="548"/>
      <c r="AC28" s="548"/>
      <c r="AD28" s="548"/>
      <c r="AE28" s="548"/>
      <c r="AF28" s="548"/>
      <c r="AG28" s="532" t="s">
        <v>42</v>
      </c>
      <c r="AH28" s="549">
        <f>SUM(AH29:AH36)</f>
        <v>0</v>
      </c>
      <c r="AI28" s="495"/>
      <c r="AJ28" s="670"/>
      <c r="AK28" s="670"/>
      <c r="AL28" s="670"/>
      <c r="AM28" s="670"/>
      <c r="AN28" s="670"/>
      <c r="AO28" s="670"/>
      <c r="AP28" s="670"/>
      <c r="AQ28" s="670"/>
      <c r="AR28" s="670"/>
      <c r="AS28" s="670"/>
      <c r="AT28" s="670"/>
      <c r="AU28" s="670"/>
      <c r="AV28" s="670"/>
      <c r="AW28" s="670"/>
      <c r="AX28" s="670"/>
      <c r="AY28" s="670"/>
      <c r="AZ28" s="670"/>
      <c r="BA28" s="670"/>
      <c r="BB28" s="670"/>
      <c r="BC28" s="670"/>
      <c r="BD28" s="670"/>
      <c r="BE28" s="670"/>
      <c r="BF28" s="670"/>
      <c r="BG28" s="670"/>
      <c r="BH28" s="670"/>
    </row>
    <row r="29" spans="1:60" s="488" customFormat="1" ht="31.5" x14ac:dyDescent="0.25">
      <c r="A29" s="487" t="str">
        <f t="shared" ref="A29:A36" si="4">+ CONCATENATE("ID", "-", B29, "-",C29, ".", D29, ".", E29)</f>
        <v>ID-DCO-5.1.1</v>
      </c>
      <c r="B29" s="761" t="s">
        <v>139</v>
      </c>
      <c r="C29" s="761">
        <v>5</v>
      </c>
      <c r="D29" s="761">
        <v>1</v>
      </c>
      <c r="E29" s="761">
        <v>1</v>
      </c>
      <c r="F29" s="496"/>
      <c r="G29" s="497"/>
      <c r="H29" s="496" t="s">
        <v>393</v>
      </c>
      <c r="I29" s="505"/>
      <c r="J29" s="511" t="s">
        <v>394</v>
      </c>
      <c r="K29" s="499" t="s">
        <v>139</v>
      </c>
      <c r="L29" s="498" t="s">
        <v>351</v>
      </c>
      <c r="M29" s="498" t="s">
        <v>383</v>
      </c>
      <c r="N29" s="499" t="s">
        <v>208</v>
      </c>
      <c r="O29" s="498" t="s">
        <v>13</v>
      </c>
      <c r="P29" s="498" t="s">
        <v>15</v>
      </c>
      <c r="Q29" s="500"/>
      <c r="R29" s="501"/>
      <c r="S29" s="501"/>
      <c r="T29" s="499"/>
      <c r="U29" s="501"/>
      <c r="V29" s="501"/>
      <c r="W29" s="501"/>
      <c r="X29" s="501"/>
      <c r="Y29" s="501"/>
      <c r="Z29" s="502"/>
      <c r="AA29" s="502"/>
      <c r="AB29" s="502"/>
      <c r="AC29" s="502"/>
      <c r="AD29" s="502"/>
      <c r="AE29" s="502"/>
      <c r="AF29" s="502"/>
      <c r="AG29" s="498" t="s">
        <v>42</v>
      </c>
      <c r="AH29" s="504">
        <v>0</v>
      </c>
      <c r="AI29" s="505"/>
    </row>
    <row r="30" spans="1:60" s="488" customFormat="1" ht="31.5" x14ac:dyDescent="0.25">
      <c r="A30" s="487" t="str">
        <f t="shared" si="4"/>
        <v>ID-DCO-5.1.2</v>
      </c>
      <c r="B30" s="761" t="s">
        <v>139</v>
      </c>
      <c r="C30" s="761">
        <v>5</v>
      </c>
      <c r="D30" s="761">
        <v>1</v>
      </c>
      <c r="E30" s="761">
        <v>2</v>
      </c>
      <c r="F30" s="496"/>
      <c r="G30" s="497"/>
      <c r="H30" s="496" t="s">
        <v>395</v>
      </c>
      <c r="I30" s="497"/>
      <c r="J30" s="498" t="s">
        <v>396</v>
      </c>
      <c r="K30" s="499" t="s">
        <v>139</v>
      </c>
      <c r="L30" s="498" t="s">
        <v>351</v>
      </c>
      <c r="M30" s="498" t="s">
        <v>139</v>
      </c>
      <c r="N30" s="499" t="s">
        <v>208</v>
      </c>
      <c r="O30" s="498" t="s">
        <v>40</v>
      </c>
      <c r="P30" s="498" t="s">
        <v>40</v>
      </c>
      <c r="Q30" s="500"/>
      <c r="R30" s="501"/>
      <c r="S30" s="501"/>
      <c r="T30" s="499"/>
      <c r="U30" s="501"/>
      <c r="V30" s="501"/>
      <c r="W30" s="501"/>
      <c r="X30" s="501"/>
      <c r="Y30" s="501"/>
      <c r="Z30" s="502"/>
      <c r="AA30" s="502"/>
      <c r="AB30" s="502"/>
      <c r="AC30" s="502"/>
      <c r="AD30" s="502"/>
      <c r="AE30" s="502"/>
      <c r="AF30" s="502"/>
      <c r="AG30" s="498" t="s">
        <v>42</v>
      </c>
      <c r="AH30" s="504">
        <v>0</v>
      </c>
      <c r="AI30" s="505"/>
    </row>
    <row r="31" spans="1:60" s="488" customFormat="1" ht="31.5" x14ac:dyDescent="0.25">
      <c r="A31" s="487" t="str">
        <f t="shared" si="4"/>
        <v>ID-DCO-5.1.3</v>
      </c>
      <c r="B31" s="761" t="s">
        <v>139</v>
      </c>
      <c r="C31" s="761">
        <v>5</v>
      </c>
      <c r="D31" s="761">
        <v>1</v>
      </c>
      <c r="E31" s="761">
        <v>3</v>
      </c>
      <c r="F31" s="496"/>
      <c r="G31" s="497"/>
      <c r="H31" s="496" t="s">
        <v>397</v>
      </c>
      <c r="I31" s="497"/>
      <c r="J31" s="498" t="s">
        <v>398</v>
      </c>
      <c r="K31" s="499" t="s">
        <v>139</v>
      </c>
      <c r="L31" s="498" t="s">
        <v>351</v>
      </c>
      <c r="M31" s="498" t="s">
        <v>139</v>
      </c>
      <c r="N31" s="499" t="s">
        <v>208</v>
      </c>
      <c r="O31" s="498" t="s">
        <v>40</v>
      </c>
      <c r="P31" s="498" t="s">
        <v>40</v>
      </c>
      <c r="Q31" s="500"/>
      <c r="R31" s="501"/>
      <c r="S31" s="501"/>
      <c r="T31" s="512"/>
      <c r="U31" s="501"/>
      <c r="V31" s="501"/>
      <c r="W31" s="501"/>
      <c r="X31" s="501"/>
      <c r="Y31" s="501"/>
      <c r="Z31" s="502"/>
      <c r="AA31" s="502"/>
      <c r="AB31" s="502"/>
      <c r="AC31" s="508"/>
      <c r="AD31" s="508"/>
      <c r="AE31" s="508"/>
      <c r="AF31" s="508"/>
      <c r="AG31" s="498" t="s">
        <v>42</v>
      </c>
      <c r="AH31" s="504">
        <v>0</v>
      </c>
      <c r="AI31" s="505"/>
    </row>
    <row r="32" spans="1:60" s="488" customFormat="1" ht="31.5" x14ac:dyDescent="0.25">
      <c r="A32" s="487" t="str">
        <f t="shared" si="4"/>
        <v>ID-DCO-5.1.4</v>
      </c>
      <c r="B32" s="761" t="s">
        <v>139</v>
      </c>
      <c r="C32" s="761">
        <v>5</v>
      </c>
      <c r="D32" s="761">
        <v>1</v>
      </c>
      <c r="E32" s="761">
        <v>4</v>
      </c>
      <c r="F32" s="496"/>
      <c r="G32" s="497"/>
      <c r="H32" s="509" t="s">
        <v>399</v>
      </c>
      <c r="I32" s="497"/>
      <c r="J32" s="498" t="s">
        <v>400</v>
      </c>
      <c r="K32" s="499" t="s">
        <v>139</v>
      </c>
      <c r="L32" s="498" t="s">
        <v>351</v>
      </c>
      <c r="M32" s="498" t="s">
        <v>139</v>
      </c>
      <c r="N32" s="499" t="s">
        <v>208</v>
      </c>
      <c r="O32" s="498" t="s">
        <v>40</v>
      </c>
      <c r="P32" s="498" t="s">
        <v>40</v>
      </c>
      <c r="Q32" s="500"/>
      <c r="R32" s="501"/>
      <c r="S32" s="501"/>
      <c r="T32" s="512"/>
      <c r="U32" s="501"/>
      <c r="V32" s="501"/>
      <c r="W32" s="501"/>
      <c r="X32" s="501"/>
      <c r="Y32" s="501"/>
      <c r="Z32" s="502"/>
      <c r="AA32" s="502"/>
      <c r="AB32" s="502"/>
      <c r="AC32" s="508"/>
      <c r="AD32" s="508"/>
      <c r="AE32" s="508"/>
      <c r="AF32" s="508"/>
      <c r="AG32" s="559" t="s">
        <v>42</v>
      </c>
      <c r="AH32" s="513">
        <v>0</v>
      </c>
      <c r="AI32" s="505"/>
    </row>
    <row r="33" spans="1:35" s="488" customFormat="1" ht="31.5" x14ac:dyDescent="0.25">
      <c r="A33" s="487" t="str">
        <f t="shared" si="4"/>
        <v>ID-DCO-5.1.5</v>
      </c>
      <c r="B33" s="761" t="s">
        <v>139</v>
      </c>
      <c r="C33" s="761">
        <v>5</v>
      </c>
      <c r="D33" s="761">
        <v>1</v>
      </c>
      <c r="E33" s="761">
        <v>5</v>
      </c>
      <c r="F33" s="496"/>
      <c r="G33" s="497"/>
      <c r="H33" s="509" t="s">
        <v>401</v>
      </c>
      <c r="I33" s="497"/>
      <c r="J33" s="498" t="s">
        <v>402</v>
      </c>
      <c r="K33" s="499" t="s">
        <v>139</v>
      </c>
      <c r="L33" s="498" t="s">
        <v>351</v>
      </c>
      <c r="M33" s="498" t="s">
        <v>139</v>
      </c>
      <c r="N33" s="499" t="s">
        <v>208</v>
      </c>
      <c r="O33" s="498" t="s">
        <v>15</v>
      </c>
      <c r="P33" s="498" t="s">
        <v>40</v>
      </c>
      <c r="Q33" s="500"/>
      <c r="R33" s="501"/>
      <c r="S33" s="501"/>
      <c r="T33" s="512"/>
      <c r="U33" s="501"/>
      <c r="V33" s="501"/>
      <c r="W33" s="501"/>
      <c r="X33" s="501"/>
      <c r="Y33" s="501"/>
      <c r="Z33" s="502"/>
      <c r="AA33" s="502"/>
      <c r="AB33" s="502"/>
      <c r="AC33" s="508"/>
      <c r="AD33" s="508"/>
      <c r="AE33" s="508"/>
      <c r="AF33" s="508"/>
      <c r="AG33" s="498" t="s">
        <v>42</v>
      </c>
      <c r="AH33" s="504">
        <v>0</v>
      </c>
      <c r="AI33" s="505"/>
    </row>
    <row r="34" spans="1:35" s="488" customFormat="1" ht="31.5" x14ac:dyDescent="0.25">
      <c r="A34" s="487" t="str">
        <f t="shared" si="4"/>
        <v>ID-DCO-5.1.6</v>
      </c>
      <c r="B34" s="761" t="s">
        <v>139</v>
      </c>
      <c r="C34" s="761">
        <v>5</v>
      </c>
      <c r="D34" s="761">
        <v>1</v>
      </c>
      <c r="E34" s="761">
        <v>6</v>
      </c>
      <c r="F34" s="496"/>
      <c r="G34" s="497"/>
      <c r="H34" s="509" t="s">
        <v>403</v>
      </c>
      <c r="I34" s="497"/>
      <c r="J34" s="498" t="s">
        <v>404</v>
      </c>
      <c r="K34" s="499" t="s">
        <v>139</v>
      </c>
      <c r="L34" s="498" t="s">
        <v>351</v>
      </c>
      <c r="M34" s="498" t="s">
        <v>139</v>
      </c>
      <c r="N34" s="499" t="s">
        <v>50</v>
      </c>
      <c r="O34" s="498" t="s">
        <v>13</v>
      </c>
      <c r="P34" s="498" t="s">
        <v>15</v>
      </c>
      <c r="Q34" s="500"/>
      <c r="R34" s="501"/>
      <c r="S34" s="501"/>
      <c r="T34" s="512"/>
      <c r="U34" s="501"/>
      <c r="V34" s="501"/>
      <c r="W34" s="501"/>
      <c r="X34" s="501"/>
      <c r="Y34" s="501"/>
      <c r="Z34" s="502"/>
      <c r="AA34" s="502"/>
      <c r="AB34" s="502"/>
      <c r="AC34" s="508"/>
      <c r="AD34" s="508"/>
      <c r="AE34" s="508"/>
      <c r="AF34" s="508"/>
      <c r="AG34" s="498" t="s">
        <v>42</v>
      </c>
      <c r="AH34" s="504">
        <v>0</v>
      </c>
      <c r="AI34" s="505"/>
    </row>
    <row r="35" spans="1:35" s="488" customFormat="1" ht="31.5" x14ac:dyDescent="0.25">
      <c r="A35" s="487" t="str">
        <f t="shared" si="4"/>
        <v>ID-DCO-5.1.7</v>
      </c>
      <c r="B35" s="761" t="s">
        <v>139</v>
      </c>
      <c r="C35" s="761">
        <v>5</v>
      </c>
      <c r="D35" s="761">
        <v>1</v>
      </c>
      <c r="E35" s="761">
        <v>7</v>
      </c>
      <c r="F35" s="496"/>
      <c r="G35" s="497"/>
      <c r="H35" s="509" t="s">
        <v>405</v>
      </c>
      <c r="I35" s="497"/>
      <c r="J35" s="498" t="s">
        <v>406</v>
      </c>
      <c r="K35" s="499" t="s">
        <v>139</v>
      </c>
      <c r="L35" s="498" t="s">
        <v>351</v>
      </c>
      <c r="M35" s="498" t="s">
        <v>139</v>
      </c>
      <c r="N35" s="499" t="s">
        <v>50</v>
      </c>
      <c r="O35" s="498" t="s">
        <v>40</v>
      </c>
      <c r="P35" s="498" t="s">
        <v>40</v>
      </c>
      <c r="Q35" s="500"/>
      <c r="R35" s="501"/>
      <c r="S35" s="501"/>
      <c r="T35" s="512"/>
      <c r="U35" s="501"/>
      <c r="V35" s="501"/>
      <c r="W35" s="501"/>
      <c r="X35" s="501"/>
      <c r="Y35" s="501"/>
      <c r="Z35" s="502"/>
      <c r="AA35" s="502"/>
      <c r="AB35" s="502"/>
      <c r="AC35" s="508"/>
      <c r="AD35" s="508"/>
      <c r="AE35" s="508"/>
      <c r="AF35" s="508"/>
      <c r="AG35" s="559" t="s">
        <v>42</v>
      </c>
      <c r="AH35" s="513">
        <v>0</v>
      </c>
      <c r="AI35" s="505"/>
    </row>
    <row r="36" spans="1:35" s="488" customFormat="1" ht="32.25" thickBot="1" x14ac:dyDescent="0.3">
      <c r="A36" s="487" t="str">
        <f t="shared" si="4"/>
        <v>ID-DCO-5.1.8</v>
      </c>
      <c r="B36" s="761" t="s">
        <v>139</v>
      </c>
      <c r="C36" s="761">
        <v>5</v>
      </c>
      <c r="D36" s="761">
        <v>1</v>
      </c>
      <c r="E36" s="761">
        <v>8</v>
      </c>
      <c r="F36" s="496"/>
      <c r="G36" s="497"/>
      <c r="H36" s="509" t="s">
        <v>407</v>
      </c>
      <c r="I36" s="497"/>
      <c r="J36" s="498" t="s">
        <v>408</v>
      </c>
      <c r="K36" s="499" t="s">
        <v>139</v>
      </c>
      <c r="L36" s="498" t="s">
        <v>351</v>
      </c>
      <c r="M36" s="498" t="s">
        <v>139</v>
      </c>
      <c r="N36" s="499" t="s">
        <v>208</v>
      </c>
      <c r="O36" s="498" t="s">
        <v>40</v>
      </c>
      <c r="P36" s="498" t="s">
        <v>40</v>
      </c>
      <c r="Q36" s="500"/>
      <c r="R36" s="501"/>
      <c r="S36" s="501"/>
      <c r="T36" s="512"/>
      <c r="U36" s="501"/>
      <c r="V36" s="501"/>
      <c r="W36" s="501"/>
      <c r="X36" s="501"/>
      <c r="Y36" s="501"/>
      <c r="Z36" s="502"/>
      <c r="AA36" s="502"/>
      <c r="AB36" s="502"/>
      <c r="AC36" s="508"/>
      <c r="AD36" s="508"/>
      <c r="AE36" s="508"/>
      <c r="AF36" s="508"/>
      <c r="AG36" s="559" t="s">
        <v>42</v>
      </c>
      <c r="AH36" s="513">
        <v>0</v>
      </c>
      <c r="AI36" s="505"/>
    </row>
    <row r="37" spans="1:35" s="740" customFormat="1" ht="30.75" customHeight="1" thickBot="1" x14ac:dyDescent="0.3">
      <c r="F37" s="495"/>
      <c r="G37" s="495"/>
      <c r="H37" s="495"/>
      <c r="I37" s="495"/>
      <c r="J37" s="514"/>
      <c r="K37" s="495"/>
      <c r="L37" s="723"/>
      <c r="M37" s="515"/>
      <c r="N37" s="495"/>
      <c r="O37" s="515"/>
      <c r="P37" s="515"/>
      <c r="Q37" s="514"/>
      <c r="R37" s="495"/>
      <c r="S37" s="495"/>
      <c r="T37" s="516"/>
      <c r="U37" s="495"/>
      <c r="V37" s="495"/>
      <c r="W37" s="495"/>
      <c r="X37" s="495"/>
      <c r="Y37" s="495"/>
      <c r="Z37" s="495"/>
      <c r="AA37" s="495"/>
      <c r="AB37" s="495"/>
      <c r="AC37" s="495"/>
      <c r="AD37" s="495"/>
      <c r="AE37" s="495"/>
      <c r="AF37" s="495"/>
      <c r="AG37" s="553" t="s">
        <v>86</v>
      </c>
      <c r="AH37" s="554">
        <f>+AH27+AH19+AH12+AH5</f>
        <v>24217200</v>
      </c>
      <c r="AI37" s="495"/>
    </row>
    <row r="38" spans="1:35" s="740" customFormat="1" ht="15.75" x14ac:dyDescent="0.25">
      <c r="F38" s="495"/>
      <c r="G38" s="495"/>
      <c r="H38" s="495"/>
      <c r="I38" s="495"/>
      <c r="J38" s="514"/>
      <c r="K38" s="495"/>
      <c r="L38" s="723"/>
      <c r="M38" s="515"/>
      <c r="N38" s="495"/>
      <c r="O38" s="515"/>
      <c r="P38" s="515"/>
      <c r="Q38" s="514"/>
      <c r="R38" s="495"/>
      <c r="S38" s="495"/>
      <c r="T38" s="516"/>
      <c r="U38" s="495"/>
      <c r="V38" s="495"/>
      <c r="W38" s="495"/>
      <c r="X38" s="495"/>
      <c r="Y38" s="495"/>
      <c r="Z38" s="495"/>
      <c r="AA38" s="495"/>
      <c r="AB38" s="495"/>
      <c r="AC38" s="495"/>
      <c r="AD38" s="495"/>
      <c r="AE38" s="495"/>
      <c r="AF38" s="495"/>
      <c r="AG38" s="723"/>
      <c r="AH38" s="495"/>
      <c r="AI38" s="495"/>
    </row>
    <row r="39" spans="1:35" s="740" customFormat="1" ht="15.75" x14ac:dyDescent="0.25">
      <c r="F39" s="495"/>
      <c r="G39" s="495"/>
      <c r="H39" s="495"/>
      <c r="I39" s="495"/>
      <c r="J39" s="514"/>
      <c r="K39" s="495"/>
      <c r="L39" s="723"/>
      <c r="M39" s="515"/>
      <c r="N39" s="495"/>
      <c r="O39" s="515"/>
      <c r="P39" s="515"/>
      <c r="Q39" s="514"/>
      <c r="R39" s="495"/>
      <c r="S39" s="495"/>
      <c r="T39" s="516"/>
      <c r="U39" s="495"/>
      <c r="V39" s="495"/>
      <c r="W39" s="495"/>
      <c r="X39" s="495"/>
      <c r="Y39" s="495"/>
      <c r="Z39" s="495"/>
      <c r="AA39" s="495"/>
      <c r="AB39" s="495"/>
      <c r="AC39" s="495"/>
      <c r="AD39" s="495"/>
      <c r="AE39" s="495"/>
      <c r="AF39" s="495"/>
      <c r="AG39" s="723"/>
      <c r="AH39" s="495"/>
      <c r="AI39" s="495"/>
    </row>
    <row r="40" spans="1:35" s="740" customFormat="1" ht="15.75" x14ac:dyDescent="0.25">
      <c r="F40" s="495"/>
      <c r="G40" s="495"/>
      <c r="H40" s="495"/>
      <c r="I40" s="495"/>
      <c r="J40" s="514"/>
      <c r="K40" s="495"/>
      <c r="L40" s="723"/>
      <c r="M40" s="515"/>
      <c r="N40" s="495"/>
      <c r="O40" s="515"/>
      <c r="P40" s="515"/>
      <c r="Q40" s="514"/>
      <c r="R40" s="495"/>
      <c r="S40" s="495"/>
      <c r="T40" s="516"/>
      <c r="U40" s="495"/>
      <c r="V40" s="495"/>
      <c r="W40" s="495"/>
      <c r="X40" s="495"/>
      <c r="Y40" s="495"/>
      <c r="Z40" s="495"/>
      <c r="AA40" s="495"/>
      <c r="AB40" s="495"/>
      <c r="AC40" s="495"/>
      <c r="AD40" s="495"/>
      <c r="AE40" s="495"/>
      <c r="AF40" s="495"/>
      <c r="AG40" s="723"/>
      <c r="AH40" s="495"/>
      <c r="AI40" s="495"/>
    </row>
    <row r="41" spans="1:35" s="740" customFormat="1" ht="15.75" x14ac:dyDescent="0.25">
      <c r="F41" s="495"/>
      <c r="G41" s="495"/>
      <c r="H41" s="495"/>
      <c r="I41" s="495"/>
      <c r="J41" s="514"/>
      <c r="K41" s="495"/>
      <c r="L41" s="723"/>
      <c r="M41" s="515"/>
      <c r="N41" s="495"/>
      <c r="O41" s="515"/>
      <c r="P41" s="515"/>
      <c r="Q41" s="514"/>
      <c r="R41" s="495"/>
      <c r="S41" s="495"/>
      <c r="T41" s="516"/>
      <c r="U41" s="495"/>
      <c r="V41" s="495"/>
      <c r="W41" s="495"/>
      <c r="X41" s="495"/>
      <c r="Y41" s="495"/>
      <c r="Z41" s="495"/>
      <c r="AA41" s="495"/>
      <c r="AB41" s="495"/>
      <c r="AC41" s="495"/>
      <c r="AD41" s="495"/>
      <c r="AE41" s="495"/>
      <c r="AF41" s="495"/>
      <c r="AG41" s="723"/>
      <c r="AH41" s="495"/>
      <c r="AI41" s="495"/>
    </row>
    <row r="42" spans="1:35" s="740" customFormat="1" ht="16.5" thickBot="1" x14ac:dyDescent="0.3">
      <c r="F42" s="495"/>
      <c r="G42" s="495"/>
      <c r="H42" s="495"/>
      <c r="I42" s="495"/>
      <c r="J42" s="457"/>
      <c r="K42" s="457"/>
      <c r="L42" s="457"/>
      <c r="M42" s="457"/>
      <c r="N42" s="495"/>
      <c r="O42" s="515"/>
      <c r="P42" s="515"/>
      <c r="Q42" s="514"/>
      <c r="R42" s="495"/>
      <c r="S42" s="495"/>
      <c r="T42" s="516"/>
      <c r="U42" s="495"/>
      <c r="V42" s="495"/>
      <c r="W42" s="495"/>
      <c r="X42" s="495"/>
      <c r="Y42" s="495"/>
      <c r="Z42" s="495"/>
      <c r="AA42" s="495"/>
      <c r="AB42" s="495"/>
      <c r="AC42" s="495"/>
      <c r="AD42" s="495"/>
      <c r="AE42" s="495"/>
      <c r="AF42" s="495"/>
      <c r="AG42" s="723"/>
      <c r="AH42" s="495"/>
      <c r="AI42" s="495"/>
    </row>
    <row r="43" spans="1:35" s="740" customFormat="1" ht="15.75" x14ac:dyDescent="0.25">
      <c r="F43" s="458"/>
      <c r="G43" s="458"/>
      <c r="H43" s="458"/>
      <c r="I43" s="458"/>
      <c r="J43" s="458" t="s">
        <v>409</v>
      </c>
      <c r="K43" s="458"/>
      <c r="L43" s="458"/>
      <c r="M43" s="458"/>
      <c r="N43" s="495"/>
      <c r="O43" s="517"/>
      <c r="P43" s="517"/>
      <c r="Q43" s="514"/>
      <c r="R43" s="495"/>
      <c r="S43" s="495"/>
      <c r="T43" s="516"/>
      <c r="U43" s="495"/>
      <c r="V43" s="495"/>
      <c r="W43" s="495"/>
      <c r="X43" s="495"/>
      <c r="Y43" s="495"/>
      <c r="Z43" s="495"/>
      <c r="AA43" s="495"/>
      <c r="AB43" s="495"/>
      <c r="AC43" s="495"/>
      <c r="AD43" s="495"/>
      <c r="AE43" s="495"/>
      <c r="AF43" s="495"/>
      <c r="AG43" s="495"/>
      <c r="AH43" s="495"/>
      <c r="AI43" s="495"/>
    </row>
    <row r="44" spans="1:35" s="740" customFormat="1" ht="15.75" x14ac:dyDescent="0.25">
      <c r="F44" s="495"/>
      <c r="G44" s="495"/>
      <c r="H44" s="495"/>
      <c r="I44" s="495"/>
      <c r="J44" s="458" t="s">
        <v>410</v>
      </c>
      <c r="K44" s="458"/>
      <c r="L44" s="458"/>
      <c r="M44" s="458"/>
      <c r="N44" s="495"/>
      <c r="O44" s="517"/>
      <c r="P44" s="517"/>
      <c r="Q44" s="514"/>
      <c r="R44" s="495"/>
      <c r="S44" s="495"/>
      <c r="T44" s="516"/>
      <c r="U44" s="495"/>
      <c r="V44" s="495"/>
      <c r="W44" s="495"/>
      <c r="X44" s="495"/>
      <c r="Y44" s="495"/>
      <c r="Z44" s="495"/>
      <c r="AA44" s="495"/>
      <c r="AB44" s="495"/>
      <c r="AC44" s="495"/>
      <c r="AD44" s="495"/>
      <c r="AE44" s="495"/>
      <c r="AF44" s="495"/>
      <c r="AG44" s="495"/>
      <c r="AH44" s="495"/>
      <c r="AI44" s="495"/>
    </row>
    <row r="45" spans="1:35" s="740" customFormat="1" ht="12.75" x14ac:dyDescent="0.2">
      <c r="F45" s="451"/>
      <c r="G45" s="451"/>
      <c r="H45" s="451"/>
      <c r="I45" s="451"/>
      <c r="J45" s="672"/>
      <c r="K45" s="673"/>
      <c r="L45" s="673"/>
      <c r="M45" s="674"/>
      <c r="N45" s="673"/>
      <c r="O45" s="674"/>
      <c r="P45" s="674"/>
      <c r="Q45" s="672"/>
      <c r="T45" s="675"/>
      <c r="AG45" s="673"/>
    </row>
    <row r="46" spans="1:35" x14ac:dyDescent="0.25">
      <c r="B46" s="725"/>
      <c r="C46" s="725"/>
      <c r="D46" s="725"/>
      <c r="E46" s="725"/>
      <c r="F46" s="143"/>
      <c r="G46" s="143"/>
      <c r="H46" s="143"/>
      <c r="I46" s="143"/>
      <c r="J46" s="732"/>
      <c r="K46" s="725"/>
      <c r="N46" s="725"/>
      <c r="Q46" s="732"/>
      <c r="R46" s="725"/>
      <c r="S46" s="725"/>
      <c r="T46" s="729"/>
      <c r="U46" s="725"/>
      <c r="V46" s="725"/>
      <c r="W46" s="725"/>
      <c r="X46" s="725"/>
      <c r="Y46" s="725"/>
      <c r="Z46" s="725"/>
      <c r="AA46" s="725"/>
      <c r="AB46" s="725"/>
      <c r="AC46" s="725"/>
      <c r="AD46" s="725"/>
      <c r="AE46" s="725"/>
      <c r="AF46" s="725"/>
      <c r="AG46" s="726"/>
      <c r="AH46" s="725"/>
    </row>
    <row r="47" spans="1:35" x14ac:dyDescent="0.25">
      <c r="B47" s="725"/>
      <c r="C47" s="725"/>
      <c r="D47" s="725"/>
      <c r="E47" s="725"/>
      <c r="J47" s="732"/>
      <c r="K47" s="725"/>
      <c r="N47" s="725"/>
      <c r="Q47" s="732"/>
      <c r="R47" s="725"/>
      <c r="S47" s="725"/>
      <c r="T47" s="729"/>
      <c r="U47" s="725"/>
      <c r="V47" s="725"/>
      <c r="W47" s="725"/>
      <c r="X47" s="725"/>
      <c r="Y47" s="725"/>
      <c r="Z47" s="725"/>
      <c r="AA47" s="725"/>
      <c r="AB47" s="725"/>
      <c r="AC47" s="725"/>
      <c r="AD47" s="725"/>
      <c r="AE47" s="725"/>
      <c r="AF47" s="725"/>
      <c r="AG47" s="726"/>
      <c r="AH47" s="725"/>
    </row>
    <row r="48" spans="1:35" x14ac:dyDescent="0.25">
      <c r="B48" s="725"/>
      <c r="C48" s="725"/>
      <c r="D48" s="725"/>
      <c r="E48" s="725"/>
      <c r="J48" s="732"/>
      <c r="K48" s="725"/>
      <c r="N48" s="725"/>
      <c r="Q48" s="732"/>
      <c r="R48" s="725"/>
      <c r="S48" s="725"/>
      <c r="T48" s="729"/>
      <c r="U48" s="725"/>
      <c r="V48" s="725"/>
      <c r="W48" s="725"/>
      <c r="X48" s="725"/>
      <c r="Y48" s="725"/>
      <c r="Z48" s="725"/>
      <c r="AA48" s="725"/>
      <c r="AB48" s="725"/>
      <c r="AC48" s="725"/>
      <c r="AD48" s="725"/>
      <c r="AE48" s="725"/>
      <c r="AF48" s="725"/>
      <c r="AG48" s="726"/>
      <c r="AH48" s="725"/>
    </row>
    <row r="49" spans="10:33" s="725" customFormat="1" x14ac:dyDescent="0.25">
      <c r="J49" s="732"/>
      <c r="L49" s="726"/>
      <c r="M49" s="731"/>
      <c r="O49" s="731"/>
      <c r="P49" s="731"/>
      <c r="Q49" s="732"/>
      <c r="T49" s="729"/>
      <c r="AG49" s="726"/>
    </row>
    <row r="50" spans="10:33" s="725" customFormat="1" x14ac:dyDescent="0.25">
      <c r="J50" s="732"/>
      <c r="L50" s="726"/>
      <c r="M50" s="731"/>
      <c r="O50" s="731"/>
      <c r="P50" s="731"/>
      <c r="Q50" s="732"/>
      <c r="T50" s="729"/>
      <c r="AG50" s="726"/>
    </row>
    <row r="51" spans="10:33" s="725" customFormat="1" x14ac:dyDescent="0.25">
      <c r="J51" s="732"/>
      <c r="L51" s="726"/>
      <c r="M51" s="731"/>
      <c r="O51" s="731"/>
      <c r="P51" s="731"/>
      <c r="Q51" s="732"/>
      <c r="T51" s="729"/>
      <c r="AG51" s="726"/>
    </row>
    <row r="52" spans="10:33" s="725" customFormat="1" x14ac:dyDescent="0.25">
      <c r="J52" s="732"/>
      <c r="L52" s="726"/>
      <c r="M52" s="731"/>
      <c r="O52" s="731"/>
      <c r="P52" s="731"/>
      <c r="Q52" s="732"/>
      <c r="T52" s="729"/>
      <c r="AG52" s="726"/>
    </row>
    <row r="53" spans="10:33" s="725" customFormat="1" x14ac:dyDescent="0.25">
      <c r="J53" s="732"/>
      <c r="L53" s="726"/>
      <c r="M53" s="731"/>
      <c r="O53" s="731"/>
      <c r="P53" s="731"/>
      <c r="Q53" s="732"/>
      <c r="T53" s="729"/>
      <c r="AG53" s="726"/>
    </row>
    <row r="54" spans="10:33" s="725" customFormat="1" x14ac:dyDescent="0.25">
      <c r="J54" s="732"/>
      <c r="L54" s="726"/>
      <c r="M54" s="731"/>
      <c r="O54" s="731"/>
      <c r="P54" s="731"/>
      <c r="Q54" s="732"/>
      <c r="T54" s="729"/>
      <c r="AG54" s="726"/>
    </row>
    <row r="55" spans="10:33" s="725" customFormat="1" x14ac:dyDescent="0.25">
      <c r="J55" s="732"/>
      <c r="L55" s="726"/>
      <c r="M55" s="731"/>
      <c r="O55" s="731"/>
      <c r="P55" s="731"/>
      <c r="Q55" s="732"/>
      <c r="T55" s="729"/>
      <c r="AG55" s="726"/>
    </row>
    <row r="56" spans="10:33" s="725" customFormat="1" x14ac:dyDescent="0.25">
      <c r="J56" s="732"/>
      <c r="L56" s="726"/>
      <c r="M56" s="731"/>
      <c r="O56" s="731"/>
      <c r="P56" s="731"/>
      <c r="Q56" s="732"/>
      <c r="T56" s="729"/>
      <c r="AG56" s="726"/>
    </row>
    <row r="57" spans="10:33" s="725" customFormat="1" x14ac:dyDescent="0.25">
      <c r="J57" s="732"/>
      <c r="L57" s="726"/>
      <c r="M57" s="731"/>
      <c r="O57" s="731"/>
      <c r="P57" s="731"/>
      <c r="Q57" s="732"/>
      <c r="T57" s="729"/>
      <c r="AG57" s="726"/>
    </row>
  </sheetData>
  <mergeCells count="30">
    <mergeCell ref="F45:I45"/>
    <mergeCell ref="F46:I46"/>
    <mergeCell ref="F12:I12"/>
    <mergeCell ref="H24:I24"/>
    <mergeCell ref="J42:M42"/>
    <mergeCell ref="F43:I43"/>
    <mergeCell ref="J43:M43"/>
    <mergeCell ref="J44:M44"/>
    <mergeCell ref="T3:T4"/>
    <mergeCell ref="U3:V3"/>
    <mergeCell ref="J1:P1"/>
    <mergeCell ref="S1:T1"/>
    <mergeCell ref="U1:V1"/>
    <mergeCell ref="Q2:R2"/>
    <mergeCell ref="K2:P2"/>
    <mergeCell ref="F3:N3"/>
    <mergeCell ref="O3:P3"/>
    <mergeCell ref="Q3:Q4"/>
    <mergeCell ref="R3:R4"/>
    <mergeCell ref="S3:S4"/>
    <mergeCell ref="AG2:AH2"/>
    <mergeCell ref="AH3:AH4"/>
    <mergeCell ref="Y1:Z1"/>
    <mergeCell ref="W3:X3"/>
    <mergeCell ref="Y3:Z3"/>
    <mergeCell ref="W1:X1"/>
    <mergeCell ref="AA3:AB3"/>
    <mergeCell ref="AG3:AG4"/>
    <mergeCell ref="AA1:AB1"/>
    <mergeCell ref="AC1:AF3"/>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Decamps\AppData\Local\Temp\Temp1_OneDrive_2022-12-19.zip\Versión Final POA 2022\[POA de Comunicaciones.xlsx]Libro de Códigos'!#REF!</xm:f>
          </x14:formula1>
          <xm:sqref>O5:P36</xm:sqref>
        </x14:dataValidation>
        <x14:dataValidation type="list" allowBlank="1" showInputMessage="1" showErrorMessage="1">
          <x14:formula1>
            <xm:f>'C:\Users\Aileen Decamps\AppData\Local\Temp\Temp1_OneDrive_2022-12-19.zip\Versión Final POA 2022\[POA de Comunicaciones.xlsx]Libro de Códigos'!#REF!</xm:f>
          </x14:formula1>
          <xm:sqref>N5:N36</xm:sqref>
        </x14:dataValidation>
        <x14:dataValidation type="list" allowBlank="1" showInputMessage="1" showErrorMessage="1">
          <x14:formula1>
            <xm:f>'https://minpre-my.sharepoint.com/Users/Juana Herrera.CPTTE-LT-AR/Documents/POA 2022/[Copy of POA MINPRE 2019 (Autosaved).xlsx]Libro de Códigos'!#REF!</xm:f>
          </x14:formula1>
          <xm:sqref>B5:B36</xm:sqref>
        </x14:dataValidation>
        <x14:dataValidation type="list" allowBlank="1" showInputMessage="1" showErrorMessage="1">
          <x14:formula1>
            <xm:f>'C:\Users\Aileen Decamps\AppData\Local\Temp\Temp1_OneDrive_2022-12-19.zip\Versión Final POA 2022\[POA de Comunicaciones.xlsx]Libro de Códigos'!#REF!</xm:f>
          </x14:formula1>
          <xm:sqref>K11 K14 K16:K18 K21:K26 K29:K36 K7:K9</xm:sqref>
        </x14:dataValidation>
        <x14:dataValidation type="list" allowBlank="1" showInputMessage="1" showErrorMessage="1">
          <x14:formula1>
            <xm:f>'C:\Users\Aileen Decamps\AppData\Local\Temp\Temp1_OneDrive_2022-12-19.zip\Versión Final POA 2022\[POA de Comunicaciones.xlsx]Libro de Códigos'!#REF!</xm:f>
          </x14:formula1>
          <xm:sqref>S5:S7 S10:S20 S27:S28</xm:sqref>
        </x14:dataValidation>
        <x14:dataValidation type="list" allowBlank="1" showInputMessage="1" showErrorMessage="1">
          <x14:formula1>
            <xm:f>'https://minpre-my.sharepoint.com/Users/Juana Herrera.CPTTE-LT-AR/Documents/POA 2022/[Copy of POA MINPRE 2019 (Autosaved).xlsx]Clasificador de Avances'!#REF!</xm:f>
          </x14:formula1>
          <xm:sqref>S21:S26 S29:S36 S8:S9 AG5:AG36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39"/>
  <sheetViews>
    <sheetView topLeftCell="F1" workbookViewId="0">
      <selection activeCell="L2" sqref="L2:P2"/>
    </sheetView>
  </sheetViews>
  <sheetFormatPr defaultColWidth="11.42578125" defaultRowHeight="13.5" x14ac:dyDescent="0.25"/>
  <cols>
    <col min="1" max="1" width="13.42578125" style="993" hidden="1" customWidth="1"/>
    <col min="2" max="2" width="13.42578125" style="995" hidden="1" customWidth="1"/>
    <col min="3" max="5" width="13.42578125" style="999" hidden="1" customWidth="1"/>
    <col min="6" max="8" width="5.42578125" style="993" customWidth="1"/>
    <col min="9" max="9" width="77" style="993" customWidth="1"/>
    <col min="10" max="10" width="43.140625" style="996" customWidth="1"/>
    <col min="11" max="11" width="22.140625" style="995" hidden="1" customWidth="1"/>
    <col min="12" max="12" width="37.42578125" style="995" customWidth="1"/>
    <col min="13" max="13" width="22.42578125" style="996" customWidth="1"/>
    <col min="14" max="14" width="13.140625" style="995" hidden="1" customWidth="1"/>
    <col min="15" max="16" width="17.42578125" style="996" customWidth="1"/>
    <col min="17" max="17" width="45.5703125" style="1000" bestFit="1" customWidth="1"/>
    <col min="18" max="18" width="9.85546875" style="1001" customWidth="1"/>
    <col min="19" max="19" width="17.5703125" style="1001" hidden="1" customWidth="1"/>
    <col min="20" max="20" width="16" style="1002" hidden="1" customWidth="1"/>
    <col min="21" max="27" width="8.7109375" style="1003" hidden="1" customWidth="1"/>
    <col min="28" max="28" width="8.7109375" style="995" hidden="1" customWidth="1"/>
    <col min="29" max="29" width="39.140625" style="995" hidden="1" customWidth="1"/>
    <col min="30" max="30" width="46.140625" style="995" hidden="1" customWidth="1"/>
    <col min="31" max="32" width="39.140625" style="995" hidden="1" customWidth="1"/>
    <col min="33" max="33" width="29.42578125" style="999" bestFit="1" customWidth="1"/>
    <col min="34" max="34" width="24.7109375" style="1004" customWidth="1"/>
    <col min="35" max="35" width="33" style="1005" customWidth="1"/>
    <col min="36" max="36" width="11.42578125" style="1005"/>
    <col min="37" max="37" width="18.42578125" style="1005" bestFit="1" customWidth="1"/>
    <col min="38" max="60" width="11.42578125" style="1005"/>
    <col min="61" max="16384" width="11.42578125" style="993"/>
  </cols>
  <sheetData>
    <row r="1" spans="1:60" s="892" customFormat="1" ht="26.25" x14ac:dyDescent="0.25">
      <c r="A1" s="881"/>
      <c r="B1" s="881"/>
      <c r="C1" s="881"/>
      <c r="D1" s="881"/>
      <c r="E1" s="881"/>
      <c r="F1" s="882"/>
      <c r="G1" s="882"/>
      <c r="H1" s="882"/>
      <c r="I1" s="883"/>
      <c r="J1" s="884" t="s">
        <v>0</v>
      </c>
      <c r="K1" s="884"/>
      <c r="L1" s="884"/>
      <c r="M1" s="884"/>
      <c r="N1" s="884"/>
      <c r="O1" s="884"/>
      <c r="P1" s="884"/>
      <c r="Q1" s="885"/>
      <c r="R1" s="886"/>
      <c r="S1" s="887"/>
      <c r="T1" s="888"/>
      <c r="U1" s="887"/>
      <c r="V1" s="888"/>
      <c r="W1" s="887"/>
      <c r="X1" s="888"/>
      <c r="Y1" s="887"/>
      <c r="Z1" s="888"/>
      <c r="AA1" s="887"/>
      <c r="AB1" s="888"/>
      <c r="AC1" s="889" t="s">
        <v>1</v>
      </c>
      <c r="AD1" s="890"/>
      <c r="AE1" s="890"/>
      <c r="AF1" s="891"/>
      <c r="AG1" s="886"/>
      <c r="AH1" s="886"/>
    </row>
    <row r="2" spans="1:60" s="892" customFormat="1" ht="48.75" customHeight="1" x14ac:dyDescent="0.4">
      <c r="A2" s="881"/>
      <c r="B2" s="881"/>
      <c r="C2" s="881"/>
      <c r="D2" s="881"/>
      <c r="E2" s="881"/>
      <c r="F2" s="882"/>
      <c r="G2" s="882"/>
      <c r="H2" s="882"/>
      <c r="I2" s="883"/>
      <c r="J2" s="893" t="s">
        <v>2</v>
      </c>
      <c r="K2" s="894"/>
      <c r="L2" s="895" t="s">
        <v>562</v>
      </c>
      <c r="M2" s="895"/>
      <c r="N2" s="895"/>
      <c r="O2" s="895"/>
      <c r="P2" s="896"/>
      <c r="Q2" s="897" t="s">
        <v>4</v>
      </c>
      <c r="R2" s="898"/>
      <c r="S2" s="899"/>
      <c r="T2" s="900"/>
      <c r="U2" s="901"/>
      <c r="V2" s="902"/>
      <c r="W2" s="901"/>
      <c r="X2" s="902"/>
      <c r="Y2" s="901"/>
      <c r="Z2" s="902"/>
      <c r="AA2" s="901"/>
      <c r="AB2" s="902"/>
      <c r="AC2" s="903"/>
      <c r="AD2" s="904"/>
      <c r="AE2" s="904"/>
      <c r="AF2" s="905"/>
      <c r="AG2" s="906" t="s">
        <v>5</v>
      </c>
      <c r="AH2" s="907"/>
    </row>
    <row r="3" spans="1:60" s="892" customFormat="1" ht="24.75" customHeight="1" x14ac:dyDescent="0.2">
      <c r="A3" s="881"/>
      <c r="B3" s="881"/>
      <c r="C3" s="881"/>
      <c r="D3" s="881"/>
      <c r="E3" s="881"/>
      <c r="F3" s="908" t="s">
        <v>6</v>
      </c>
      <c r="G3" s="909"/>
      <c r="H3" s="909"/>
      <c r="I3" s="909"/>
      <c r="J3" s="910"/>
      <c r="K3" s="910"/>
      <c r="L3" s="910"/>
      <c r="M3" s="910"/>
      <c r="N3" s="911"/>
      <c r="O3" s="912" t="s">
        <v>7</v>
      </c>
      <c r="P3" s="907"/>
      <c r="Q3" s="913" t="s">
        <v>8</v>
      </c>
      <c r="R3" s="914" t="s">
        <v>9</v>
      </c>
      <c r="S3" s="915" t="s">
        <v>10</v>
      </c>
      <c r="T3" s="915" t="s">
        <v>11</v>
      </c>
      <c r="U3" s="916" t="s">
        <v>12</v>
      </c>
      <c r="V3" s="916"/>
      <c r="W3" s="916" t="s">
        <v>13</v>
      </c>
      <c r="X3" s="916"/>
      <c r="Y3" s="916" t="s">
        <v>14</v>
      </c>
      <c r="Z3" s="916"/>
      <c r="AA3" s="917" t="s">
        <v>15</v>
      </c>
      <c r="AB3" s="917"/>
      <c r="AC3" s="918"/>
      <c r="AD3" s="919"/>
      <c r="AE3" s="919"/>
      <c r="AF3" s="920"/>
      <c r="AG3" s="921" t="s">
        <v>16</v>
      </c>
      <c r="AH3" s="922" t="s">
        <v>17</v>
      </c>
    </row>
    <row r="4" spans="1:60" s="937" customFormat="1" ht="94.5" x14ac:dyDescent="0.2">
      <c r="A4" s="923" t="s">
        <v>18</v>
      </c>
      <c r="B4" s="923" t="s">
        <v>19</v>
      </c>
      <c r="C4" s="923" t="s">
        <v>20</v>
      </c>
      <c r="D4" s="923" t="s">
        <v>21</v>
      </c>
      <c r="E4" s="923" t="s">
        <v>22</v>
      </c>
      <c r="F4" s="924" t="s">
        <v>23</v>
      </c>
      <c r="G4" s="924" t="s">
        <v>24</v>
      </c>
      <c r="H4" s="924" t="s">
        <v>25</v>
      </c>
      <c r="I4" s="925"/>
      <c r="J4" s="926" t="s">
        <v>26</v>
      </c>
      <c r="K4" s="926" t="s">
        <v>27</v>
      </c>
      <c r="L4" s="927" t="s">
        <v>28</v>
      </c>
      <c r="M4" s="926" t="s">
        <v>29</v>
      </c>
      <c r="N4" s="927" t="s">
        <v>30</v>
      </c>
      <c r="O4" s="928" t="s">
        <v>31</v>
      </c>
      <c r="P4" s="929" t="s">
        <v>32</v>
      </c>
      <c r="Q4" s="930"/>
      <c r="R4" s="931"/>
      <c r="S4" s="932"/>
      <c r="T4" s="932"/>
      <c r="U4" s="933" t="s">
        <v>9</v>
      </c>
      <c r="V4" s="933" t="s">
        <v>33</v>
      </c>
      <c r="W4" s="933" t="s">
        <v>9</v>
      </c>
      <c r="X4" s="933" t="s">
        <v>33</v>
      </c>
      <c r="Y4" s="933" t="s">
        <v>9</v>
      </c>
      <c r="Z4" s="933" t="s">
        <v>33</v>
      </c>
      <c r="AA4" s="933" t="s">
        <v>9</v>
      </c>
      <c r="AB4" s="934" t="s">
        <v>33</v>
      </c>
      <c r="AC4" s="935" t="s">
        <v>34</v>
      </c>
      <c r="AD4" s="935" t="s">
        <v>35</v>
      </c>
      <c r="AE4" s="935" t="s">
        <v>36</v>
      </c>
      <c r="AF4" s="935" t="s">
        <v>37</v>
      </c>
      <c r="AG4" s="921"/>
      <c r="AH4" s="922"/>
      <c r="AI4" s="936"/>
      <c r="AJ4" s="936"/>
      <c r="AK4" s="936"/>
      <c r="AL4" s="936"/>
      <c r="AM4" s="936"/>
      <c r="AN4" s="936"/>
      <c r="AO4" s="936"/>
      <c r="AP4" s="936"/>
      <c r="AQ4" s="936"/>
      <c r="AR4" s="936"/>
      <c r="AS4" s="936"/>
      <c r="AT4" s="936"/>
      <c r="AU4" s="936"/>
      <c r="AV4" s="936"/>
      <c r="AW4" s="936"/>
      <c r="AX4" s="936"/>
      <c r="AY4" s="936"/>
      <c r="AZ4" s="936"/>
      <c r="BA4" s="936"/>
      <c r="BB4" s="936"/>
      <c r="BC4" s="936"/>
      <c r="BD4" s="936"/>
      <c r="BE4" s="936"/>
      <c r="BF4" s="936"/>
      <c r="BG4" s="936"/>
      <c r="BH4" s="936"/>
    </row>
    <row r="5" spans="1:60" s="944" customFormat="1" ht="30" x14ac:dyDescent="0.25">
      <c r="A5" s="741"/>
      <c r="B5" s="742" t="s">
        <v>215</v>
      </c>
      <c r="C5" s="742"/>
      <c r="D5" s="742"/>
      <c r="E5" s="742"/>
      <c r="F5" s="938" t="s">
        <v>563</v>
      </c>
      <c r="G5" s="939"/>
      <c r="H5" s="939"/>
      <c r="I5" s="940"/>
      <c r="J5" s="745"/>
      <c r="K5" s="744"/>
      <c r="L5" s="744"/>
      <c r="M5" s="745"/>
      <c r="N5" s="744" t="s">
        <v>208</v>
      </c>
      <c r="O5" s="745" t="s">
        <v>12</v>
      </c>
      <c r="P5" s="745" t="s">
        <v>15</v>
      </c>
      <c r="Q5" s="764" t="s">
        <v>344</v>
      </c>
      <c r="R5" s="483">
        <v>1</v>
      </c>
      <c r="S5" s="941" t="s">
        <v>345</v>
      </c>
      <c r="T5" s="747">
        <v>0.65</v>
      </c>
      <c r="U5" s="747"/>
      <c r="V5" s="942"/>
      <c r="W5" s="747"/>
      <c r="X5" s="942"/>
      <c r="Y5" s="747"/>
      <c r="Z5" s="942"/>
      <c r="AA5" s="942"/>
      <c r="AB5" s="943"/>
      <c r="AC5" s="943"/>
      <c r="AD5" s="943"/>
      <c r="AE5" s="943"/>
      <c r="AF5" s="943"/>
      <c r="AG5" s="746" t="s">
        <v>42</v>
      </c>
      <c r="AH5" s="748">
        <f>+AH6+AH12+AH16</f>
        <v>14007850</v>
      </c>
      <c r="AI5" s="936"/>
      <c r="AJ5" s="936"/>
      <c r="AK5" s="936"/>
      <c r="AL5" s="936"/>
      <c r="AM5" s="936"/>
      <c r="AN5" s="936"/>
      <c r="AO5" s="936"/>
      <c r="AP5" s="936"/>
      <c r="AQ5" s="936"/>
      <c r="AR5" s="936"/>
      <c r="AS5" s="936"/>
      <c r="AT5" s="936"/>
      <c r="AU5" s="936"/>
      <c r="AV5" s="936"/>
      <c r="AW5" s="936"/>
      <c r="AX5" s="936"/>
      <c r="AY5" s="936"/>
      <c r="AZ5" s="936"/>
      <c r="BA5" s="936"/>
      <c r="BB5" s="936"/>
      <c r="BC5" s="936"/>
      <c r="BD5" s="936"/>
      <c r="BE5" s="936"/>
      <c r="BF5" s="936"/>
      <c r="BG5" s="936"/>
      <c r="BH5" s="936"/>
    </row>
    <row r="6" spans="1:60" s="953" customFormat="1" ht="30" x14ac:dyDescent="0.25">
      <c r="A6" s="749"/>
      <c r="B6" s="750" t="s">
        <v>215</v>
      </c>
      <c r="C6" s="750">
        <v>1</v>
      </c>
      <c r="D6" s="750"/>
      <c r="E6" s="750"/>
      <c r="F6" s="751"/>
      <c r="G6" s="945" t="s">
        <v>564</v>
      </c>
      <c r="H6" s="946"/>
      <c r="I6" s="947"/>
      <c r="J6" s="754"/>
      <c r="K6" s="753"/>
      <c r="L6" s="753"/>
      <c r="M6" s="754"/>
      <c r="N6" s="753" t="s">
        <v>208</v>
      </c>
      <c r="O6" s="754" t="s">
        <v>12</v>
      </c>
      <c r="P6" s="754" t="s">
        <v>15</v>
      </c>
      <c r="Q6" s="765" t="s">
        <v>565</v>
      </c>
      <c r="R6" s="766">
        <v>1</v>
      </c>
      <c r="S6" s="948" t="s">
        <v>345</v>
      </c>
      <c r="T6" s="948"/>
      <c r="U6" s="755">
        <v>0.25</v>
      </c>
      <c r="V6" s="755"/>
      <c r="W6" s="755">
        <v>0.25</v>
      </c>
      <c r="X6" s="949"/>
      <c r="Y6" s="755">
        <v>0.25</v>
      </c>
      <c r="Z6" s="950"/>
      <c r="AA6" s="755">
        <v>0.25</v>
      </c>
      <c r="AB6" s="951"/>
      <c r="AC6" s="951"/>
      <c r="AD6" s="951"/>
      <c r="AE6" s="951"/>
      <c r="AF6" s="951"/>
      <c r="AG6" s="753" t="s">
        <v>42</v>
      </c>
      <c r="AH6" s="756">
        <f>SUM(AH7:AH11)</f>
        <v>0</v>
      </c>
      <c r="AI6" s="936"/>
      <c r="AJ6" s="936"/>
      <c r="AK6" s="952"/>
      <c r="AL6" s="936"/>
      <c r="AM6" s="936"/>
      <c r="AN6" s="936"/>
      <c r="AO6" s="936"/>
      <c r="AP6" s="936"/>
      <c r="AQ6" s="936"/>
      <c r="AR6" s="936"/>
      <c r="AS6" s="936"/>
      <c r="AT6" s="936"/>
      <c r="AU6" s="936"/>
      <c r="AV6" s="936"/>
      <c r="AW6" s="936"/>
      <c r="AX6" s="936"/>
      <c r="AY6" s="936"/>
      <c r="AZ6" s="936"/>
      <c r="BA6" s="936"/>
      <c r="BB6" s="936"/>
      <c r="BC6" s="936"/>
      <c r="BD6" s="936"/>
      <c r="BE6" s="936"/>
      <c r="BF6" s="936"/>
      <c r="BG6" s="936"/>
      <c r="BH6" s="936"/>
    </row>
    <row r="7" spans="1:60" s="963" customFormat="1" ht="15" x14ac:dyDescent="0.25">
      <c r="A7" s="757" t="str">
        <f t="shared" ref="A7:A19" si="0">+ CONCATENATE("ID", "-", B7, "-",C7, ".", D7, ".", E7)</f>
        <v>ID-DDE-1.1.1</v>
      </c>
      <c r="B7" s="758" t="s">
        <v>215</v>
      </c>
      <c r="C7" s="758">
        <v>1</v>
      </c>
      <c r="D7" s="758">
        <v>1</v>
      </c>
      <c r="E7" s="758">
        <v>1</v>
      </c>
      <c r="F7" s="759"/>
      <c r="G7" s="954"/>
      <c r="H7" s="955" t="s">
        <v>566</v>
      </c>
      <c r="I7" s="956"/>
      <c r="J7" s="762" t="s">
        <v>567</v>
      </c>
      <c r="K7" s="761" t="s">
        <v>215</v>
      </c>
      <c r="L7" s="762" t="s">
        <v>568</v>
      </c>
      <c r="M7" s="762" t="s">
        <v>569</v>
      </c>
      <c r="N7" s="761" t="s">
        <v>208</v>
      </c>
      <c r="O7" s="762" t="s">
        <v>12</v>
      </c>
      <c r="P7" s="762" t="s">
        <v>15</v>
      </c>
      <c r="Q7" s="957"/>
      <c r="R7" s="958"/>
      <c r="S7" s="958"/>
      <c r="T7" s="959"/>
      <c r="U7" s="958"/>
      <c r="V7" s="958"/>
      <c r="W7" s="958"/>
      <c r="X7" s="958"/>
      <c r="Y7" s="958"/>
      <c r="Z7" s="960"/>
      <c r="AA7" s="960"/>
      <c r="AB7" s="961"/>
      <c r="AC7" s="767"/>
      <c r="AD7" s="767"/>
      <c r="AE7" s="767"/>
      <c r="AF7" s="767"/>
      <c r="AG7" s="761" t="s">
        <v>42</v>
      </c>
      <c r="AH7" s="763">
        <v>0</v>
      </c>
      <c r="AI7" s="962"/>
      <c r="AJ7" s="962"/>
      <c r="AK7" s="962"/>
      <c r="AL7" s="962"/>
      <c r="AM7" s="962"/>
      <c r="AN7" s="962"/>
      <c r="AO7" s="962"/>
      <c r="AP7" s="962"/>
      <c r="AQ7" s="962"/>
      <c r="AR7" s="962"/>
      <c r="AS7" s="962"/>
      <c r="AT7" s="962"/>
      <c r="AU7" s="962"/>
      <c r="AV7" s="962"/>
      <c r="AW7" s="962"/>
      <c r="AX7" s="962"/>
      <c r="AY7" s="962"/>
      <c r="AZ7" s="962"/>
      <c r="BA7" s="962"/>
      <c r="BB7" s="962"/>
      <c r="BC7" s="962"/>
      <c r="BD7" s="962"/>
      <c r="BE7" s="962"/>
      <c r="BF7" s="962"/>
      <c r="BG7" s="962"/>
      <c r="BH7" s="962"/>
    </row>
    <row r="8" spans="1:60" s="963" customFormat="1" ht="15" x14ac:dyDescent="0.25">
      <c r="A8" s="757" t="str">
        <f t="shared" si="0"/>
        <v>ID-DDE-1.1.2</v>
      </c>
      <c r="B8" s="758" t="s">
        <v>215</v>
      </c>
      <c r="C8" s="758">
        <v>1</v>
      </c>
      <c r="D8" s="758">
        <v>1</v>
      </c>
      <c r="E8" s="758">
        <v>2</v>
      </c>
      <c r="F8" s="759"/>
      <c r="G8" s="954"/>
      <c r="H8" s="955" t="s">
        <v>570</v>
      </c>
      <c r="I8" s="956"/>
      <c r="J8" s="762" t="s">
        <v>571</v>
      </c>
      <c r="K8" s="761" t="s">
        <v>215</v>
      </c>
      <c r="L8" s="762" t="s">
        <v>568</v>
      </c>
      <c r="M8" s="762" t="s">
        <v>572</v>
      </c>
      <c r="N8" s="761" t="s">
        <v>208</v>
      </c>
      <c r="O8" s="762" t="s">
        <v>12</v>
      </c>
      <c r="P8" s="762" t="s">
        <v>15</v>
      </c>
      <c r="Q8" s="957"/>
      <c r="R8" s="958"/>
      <c r="S8" s="958"/>
      <c r="T8" s="959"/>
      <c r="U8" s="958"/>
      <c r="V8" s="958"/>
      <c r="W8" s="958"/>
      <c r="X8" s="958"/>
      <c r="Y8" s="958"/>
      <c r="Z8" s="960"/>
      <c r="AA8" s="960"/>
      <c r="AB8" s="961"/>
      <c r="AC8" s="767"/>
      <c r="AD8" s="961"/>
      <c r="AE8" s="961"/>
      <c r="AF8" s="961"/>
      <c r="AG8" s="761" t="s">
        <v>42</v>
      </c>
      <c r="AH8" s="763">
        <v>0</v>
      </c>
      <c r="AI8" s="962"/>
      <c r="AJ8" s="962"/>
      <c r="AK8" s="962"/>
      <c r="AL8" s="962"/>
      <c r="AM8" s="962"/>
      <c r="AN8" s="962"/>
      <c r="AO8" s="962"/>
      <c r="AP8" s="962"/>
      <c r="AQ8" s="962"/>
      <c r="AR8" s="962"/>
      <c r="AS8" s="962"/>
      <c r="AT8" s="962"/>
      <c r="AU8" s="962"/>
      <c r="AV8" s="962"/>
      <c r="AW8" s="962"/>
      <c r="AX8" s="962"/>
      <c r="AY8" s="962"/>
      <c r="AZ8" s="962"/>
      <c r="BA8" s="962"/>
      <c r="BB8" s="962"/>
      <c r="BC8" s="962"/>
      <c r="BD8" s="962"/>
      <c r="BE8" s="962"/>
      <c r="BF8" s="962"/>
      <c r="BG8" s="962"/>
      <c r="BH8" s="962"/>
    </row>
    <row r="9" spans="1:60" s="963" customFormat="1" ht="15" x14ac:dyDescent="0.25">
      <c r="A9" s="757" t="str">
        <f t="shared" si="0"/>
        <v>ID-DDE-1.1.3</v>
      </c>
      <c r="B9" s="758" t="s">
        <v>215</v>
      </c>
      <c r="C9" s="758">
        <v>1</v>
      </c>
      <c r="D9" s="758">
        <v>1</v>
      </c>
      <c r="E9" s="758">
        <v>3</v>
      </c>
      <c r="F9" s="759"/>
      <c r="G9" s="954"/>
      <c r="H9" s="964" t="s">
        <v>573</v>
      </c>
      <c r="I9" s="965"/>
      <c r="J9" s="762" t="s">
        <v>574</v>
      </c>
      <c r="K9" s="761" t="s">
        <v>215</v>
      </c>
      <c r="L9" s="762" t="s">
        <v>568</v>
      </c>
      <c r="M9" s="762" t="s">
        <v>575</v>
      </c>
      <c r="N9" s="761" t="s">
        <v>208</v>
      </c>
      <c r="O9" s="762" t="s">
        <v>12</v>
      </c>
      <c r="P9" s="762" t="s">
        <v>15</v>
      </c>
      <c r="Q9" s="957"/>
      <c r="R9" s="958"/>
      <c r="S9" s="958"/>
      <c r="T9" s="959"/>
      <c r="U9" s="958"/>
      <c r="V9" s="958"/>
      <c r="W9" s="958"/>
      <c r="X9" s="958"/>
      <c r="Y9" s="958"/>
      <c r="Z9" s="960"/>
      <c r="AA9" s="960"/>
      <c r="AB9" s="961"/>
      <c r="AC9" s="489"/>
      <c r="AD9" s="961"/>
      <c r="AE9" s="961"/>
      <c r="AF9" s="961"/>
      <c r="AG9" s="761" t="s">
        <v>42</v>
      </c>
      <c r="AH9" s="763">
        <v>0</v>
      </c>
      <c r="AI9" s="962"/>
      <c r="AJ9" s="962"/>
      <c r="AK9" s="962"/>
      <c r="AL9" s="962"/>
      <c r="AM9" s="962"/>
      <c r="AN9" s="962"/>
      <c r="AO9" s="962"/>
      <c r="AP9" s="962"/>
      <c r="AQ9" s="962"/>
      <c r="AR9" s="962"/>
      <c r="AS9" s="962"/>
      <c r="AT9" s="962"/>
      <c r="AU9" s="962"/>
      <c r="AV9" s="962"/>
      <c r="AW9" s="962"/>
      <c r="AX9" s="962"/>
      <c r="AY9" s="962"/>
      <c r="AZ9" s="962"/>
      <c r="BA9" s="962"/>
      <c r="BB9" s="962"/>
      <c r="BC9" s="962"/>
      <c r="BD9" s="962"/>
      <c r="BE9" s="962"/>
      <c r="BF9" s="962"/>
      <c r="BG9" s="962"/>
      <c r="BH9" s="962"/>
    </row>
    <row r="10" spans="1:60" s="963" customFormat="1" ht="15" x14ac:dyDescent="0.25">
      <c r="A10" s="757" t="str">
        <f t="shared" si="0"/>
        <v>ID-DDE-1.1.4</v>
      </c>
      <c r="B10" s="758" t="s">
        <v>215</v>
      </c>
      <c r="C10" s="758">
        <v>1</v>
      </c>
      <c r="D10" s="758">
        <v>1</v>
      </c>
      <c r="E10" s="758">
        <v>4</v>
      </c>
      <c r="F10" s="759"/>
      <c r="G10" s="954"/>
      <c r="H10" s="966" t="s">
        <v>576</v>
      </c>
      <c r="I10" s="967"/>
      <c r="J10" s="762" t="s">
        <v>577</v>
      </c>
      <c r="K10" s="761" t="s">
        <v>215</v>
      </c>
      <c r="L10" s="762" t="s">
        <v>568</v>
      </c>
      <c r="M10" s="762" t="s">
        <v>479</v>
      </c>
      <c r="N10" s="761" t="s">
        <v>208</v>
      </c>
      <c r="O10" s="762" t="s">
        <v>12</v>
      </c>
      <c r="P10" s="762" t="s">
        <v>15</v>
      </c>
      <c r="Q10" s="957"/>
      <c r="R10" s="958"/>
      <c r="S10" s="958"/>
      <c r="T10" s="959"/>
      <c r="U10" s="958"/>
      <c r="V10" s="958"/>
      <c r="W10" s="958"/>
      <c r="X10" s="958"/>
      <c r="Y10" s="958"/>
      <c r="Z10" s="960"/>
      <c r="AA10" s="960"/>
      <c r="AB10" s="961"/>
      <c r="AC10" s="489"/>
      <c r="AD10" s="961"/>
      <c r="AE10" s="961"/>
      <c r="AF10" s="961"/>
      <c r="AG10" s="761" t="s">
        <v>42</v>
      </c>
      <c r="AH10" s="763">
        <v>0</v>
      </c>
      <c r="AI10" s="962"/>
      <c r="AJ10" s="962"/>
      <c r="AK10" s="962"/>
      <c r="AL10" s="962"/>
      <c r="AM10" s="962"/>
      <c r="AN10" s="962"/>
      <c r="AO10" s="962"/>
      <c r="AP10" s="962"/>
      <c r="AQ10" s="962"/>
      <c r="AR10" s="962"/>
      <c r="AS10" s="962"/>
      <c r="AT10" s="962"/>
      <c r="AU10" s="962"/>
      <c r="AV10" s="962"/>
      <c r="AW10" s="962"/>
      <c r="AX10" s="962"/>
      <c r="AY10" s="962"/>
      <c r="AZ10" s="962"/>
      <c r="BA10" s="962"/>
      <c r="BB10" s="962"/>
      <c r="BC10" s="962"/>
      <c r="BD10" s="962"/>
      <c r="BE10" s="962"/>
      <c r="BF10" s="962"/>
      <c r="BG10" s="962"/>
      <c r="BH10" s="962"/>
    </row>
    <row r="11" spans="1:60" s="963" customFormat="1" ht="15" x14ac:dyDescent="0.25">
      <c r="A11" s="757" t="str">
        <f t="shared" si="0"/>
        <v>ID-DDE-1.1.5</v>
      </c>
      <c r="B11" s="758" t="s">
        <v>215</v>
      </c>
      <c r="C11" s="758">
        <v>1</v>
      </c>
      <c r="D11" s="758">
        <v>1</v>
      </c>
      <c r="E11" s="758">
        <v>5</v>
      </c>
      <c r="F11" s="759"/>
      <c r="G11" s="954"/>
      <c r="H11" s="955" t="s">
        <v>578</v>
      </c>
      <c r="I11" s="956"/>
      <c r="J11" s="762" t="s">
        <v>579</v>
      </c>
      <c r="K11" s="761" t="s">
        <v>215</v>
      </c>
      <c r="L11" s="762" t="s">
        <v>568</v>
      </c>
      <c r="M11" s="762" t="s">
        <v>580</v>
      </c>
      <c r="N11" s="761" t="s">
        <v>208</v>
      </c>
      <c r="O11" s="762" t="s">
        <v>12</v>
      </c>
      <c r="P11" s="762" t="s">
        <v>15</v>
      </c>
      <c r="Q11" s="957"/>
      <c r="R11" s="958"/>
      <c r="S11" s="958"/>
      <c r="T11" s="959"/>
      <c r="U11" s="958"/>
      <c r="V11" s="958"/>
      <c r="W11" s="958"/>
      <c r="X11" s="958"/>
      <c r="Y11" s="958"/>
      <c r="Z11" s="960"/>
      <c r="AA11" s="960"/>
      <c r="AB11" s="961"/>
      <c r="AC11" s="489"/>
      <c r="AD11" s="961"/>
      <c r="AE11" s="961"/>
      <c r="AF11" s="961"/>
      <c r="AG11" s="761" t="s">
        <v>42</v>
      </c>
      <c r="AH11" s="763">
        <v>0</v>
      </c>
      <c r="AI11" s="962"/>
      <c r="AJ11" s="962"/>
      <c r="AK11" s="962"/>
      <c r="AL11" s="962"/>
      <c r="AM11" s="962"/>
      <c r="AN11" s="962"/>
      <c r="AO11" s="962"/>
      <c r="AP11" s="962"/>
      <c r="AQ11" s="962"/>
      <c r="AR11" s="962"/>
      <c r="AS11" s="962"/>
      <c r="AT11" s="962"/>
      <c r="AU11" s="962"/>
      <c r="AV11" s="962"/>
      <c r="AW11" s="962"/>
      <c r="AX11" s="962"/>
      <c r="AY11" s="962"/>
      <c r="AZ11" s="962"/>
      <c r="BA11" s="962"/>
      <c r="BB11" s="962"/>
      <c r="BC11" s="962"/>
      <c r="BD11" s="962"/>
      <c r="BE11" s="962"/>
      <c r="BF11" s="962"/>
      <c r="BG11" s="962"/>
      <c r="BH11" s="962"/>
    </row>
    <row r="12" spans="1:60" s="953" customFormat="1" ht="30" x14ac:dyDescent="0.25">
      <c r="A12" s="749"/>
      <c r="B12" s="750" t="s">
        <v>215</v>
      </c>
      <c r="C12" s="750">
        <v>1</v>
      </c>
      <c r="D12" s="750"/>
      <c r="E12" s="750"/>
      <c r="F12" s="751"/>
      <c r="G12" s="752" t="s">
        <v>581</v>
      </c>
      <c r="H12" s="751"/>
      <c r="I12" s="751"/>
      <c r="J12" s="754"/>
      <c r="K12" s="753"/>
      <c r="L12" s="753"/>
      <c r="M12" s="754"/>
      <c r="N12" s="753"/>
      <c r="O12" s="754"/>
      <c r="P12" s="754"/>
      <c r="Q12" s="765" t="s">
        <v>582</v>
      </c>
      <c r="R12" s="766">
        <v>1</v>
      </c>
      <c r="S12" s="948"/>
      <c r="T12" s="948">
        <v>15</v>
      </c>
      <c r="U12" s="755">
        <v>0.25</v>
      </c>
      <c r="V12" s="755"/>
      <c r="W12" s="755">
        <v>0.25</v>
      </c>
      <c r="X12" s="949"/>
      <c r="Y12" s="755">
        <v>0.25</v>
      </c>
      <c r="Z12" s="950"/>
      <c r="AA12" s="755">
        <v>0.25</v>
      </c>
      <c r="AB12" s="951"/>
      <c r="AC12" s="951"/>
      <c r="AD12" s="951"/>
      <c r="AE12" s="951"/>
      <c r="AF12" s="951"/>
      <c r="AG12" s="753" t="s">
        <v>42</v>
      </c>
      <c r="AH12" s="756">
        <f>SUM(AH13:AH15)</f>
        <v>14007850</v>
      </c>
      <c r="AI12" s="936"/>
      <c r="AJ12" s="936"/>
      <c r="AK12" s="936"/>
      <c r="AL12" s="936"/>
      <c r="AM12" s="936"/>
      <c r="AN12" s="936"/>
      <c r="AO12" s="936"/>
      <c r="AP12" s="936"/>
      <c r="AQ12" s="936"/>
      <c r="AR12" s="936"/>
      <c r="AS12" s="936"/>
      <c r="AT12" s="936"/>
      <c r="AU12" s="936"/>
      <c r="AV12" s="936"/>
      <c r="AW12" s="936"/>
      <c r="AX12" s="936"/>
      <c r="AY12" s="936"/>
      <c r="AZ12" s="936"/>
      <c r="BA12" s="936"/>
      <c r="BB12" s="936"/>
      <c r="BC12" s="936"/>
      <c r="BD12" s="936"/>
      <c r="BE12" s="936"/>
      <c r="BF12" s="936"/>
      <c r="BG12" s="936"/>
      <c r="BH12" s="936"/>
    </row>
    <row r="13" spans="1:60" s="963" customFormat="1" ht="15" x14ac:dyDescent="0.25">
      <c r="A13" s="757" t="str">
        <f t="shared" si="0"/>
        <v>ID-DDE-1.2.1</v>
      </c>
      <c r="B13" s="758" t="s">
        <v>215</v>
      </c>
      <c r="C13" s="758">
        <v>1</v>
      </c>
      <c r="D13" s="758">
        <v>2</v>
      </c>
      <c r="E13" s="758">
        <v>1</v>
      </c>
      <c r="F13" s="759"/>
      <c r="G13" s="954"/>
      <c r="H13" s="968" t="s">
        <v>348</v>
      </c>
      <c r="I13" s="969"/>
      <c r="J13" s="762" t="s">
        <v>207</v>
      </c>
      <c r="K13" s="761" t="s">
        <v>47</v>
      </c>
      <c r="L13" s="761" t="s">
        <v>96</v>
      </c>
      <c r="M13" s="762" t="s">
        <v>49</v>
      </c>
      <c r="N13" s="761" t="s">
        <v>208</v>
      </c>
      <c r="O13" s="762" t="s">
        <v>12</v>
      </c>
      <c r="P13" s="762" t="s">
        <v>15</v>
      </c>
      <c r="Q13" s="957"/>
      <c r="R13" s="958"/>
      <c r="S13" s="958"/>
      <c r="T13" s="959"/>
      <c r="U13" s="958"/>
      <c r="V13" s="958"/>
      <c r="W13" s="958"/>
      <c r="X13" s="958"/>
      <c r="Y13" s="958"/>
      <c r="Z13" s="960"/>
      <c r="AA13" s="960"/>
      <c r="AB13" s="961"/>
      <c r="AC13" s="767"/>
      <c r="AD13" s="767"/>
      <c r="AE13" s="767"/>
      <c r="AF13" s="767"/>
      <c r="AG13" s="761" t="s">
        <v>42</v>
      </c>
      <c r="AH13" s="763">
        <v>14007850</v>
      </c>
      <c r="AI13" s="962"/>
      <c r="AJ13" s="962"/>
      <c r="AK13" s="962"/>
      <c r="AL13" s="962"/>
      <c r="AM13" s="962"/>
      <c r="AN13" s="962"/>
      <c r="AO13" s="962"/>
      <c r="AP13" s="962"/>
      <c r="AQ13" s="962"/>
      <c r="AR13" s="962"/>
      <c r="AS13" s="962"/>
      <c r="AT13" s="962"/>
      <c r="AU13" s="962"/>
      <c r="AV13" s="962"/>
      <c r="AW13" s="962"/>
      <c r="AX13" s="962"/>
      <c r="AY13" s="962"/>
      <c r="AZ13" s="962"/>
      <c r="BA13" s="962"/>
      <c r="BB13" s="962"/>
      <c r="BC13" s="962"/>
      <c r="BD13" s="962"/>
      <c r="BE13" s="962"/>
      <c r="BF13" s="962"/>
      <c r="BG13" s="962"/>
      <c r="BH13" s="962"/>
    </row>
    <row r="14" spans="1:60" s="963" customFormat="1" ht="15" x14ac:dyDescent="0.25">
      <c r="A14" s="757" t="str">
        <f t="shared" si="0"/>
        <v>ID-DDE-1.2.2</v>
      </c>
      <c r="B14" s="758" t="s">
        <v>215</v>
      </c>
      <c r="C14" s="758">
        <v>1</v>
      </c>
      <c r="D14" s="758">
        <v>2</v>
      </c>
      <c r="E14" s="758">
        <v>2</v>
      </c>
      <c r="F14" s="759"/>
      <c r="G14" s="954"/>
      <c r="H14" s="759" t="s">
        <v>98</v>
      </c>
      <c r="I14" s="759"/>
      <c r="J14" s="762" t="s">
        <v>350</v>
      </c>
      <c r="K14" s="761" t="s">
        <v>215</v>
      </c>
      <c r="L14" s="762" t="s">
        <v>568</v>
      </c>
      <c r="M14" s="762" t="s">
        <v>69</v>
      </c>
      <c r="N14" s="761" t="s">
        <v>208</v>
      </c>
      <c r="O14" s="762" t="s">
        <v>13</v>
      </c>
      <c r="P14" s="762" t="s">
        <v>15</v>
      </c>
      <c r="Q14" s="957"/>
      <c r="R14" s="958"/>
      <c r="S14" s="958"/>
      <c r="T14" s="959"/>
      <c r="U14" s="958"/>
      <c r="V14" s="958"/>
      <c r="W14" s="958"/>
      <c r="X14" s="958"/>
      <c r="Y14" s="958"/>
      <c r="Z14" s="960"/>
      <c r="AA14" s="960"/>
      <c r="AB14" s="961"/>
      <c r="AC14" s="767"/>
      <c r="AD14" s="767"/>
      <c r="AE14" s="767"/>
      <c r="AF14" s="767"/>
      <c r="AG14" s="761" t="s">
        <v>42</v>
      </c>
      <c r="AH14" s="763">
        <v>0</v>
      </c>
      <c r="AI14" s="962"/>
      <c r="AJ14" s="962"/>
      <c r="AK14" s="962"/>
      <c r="AL14" s="962"/>
      <c r="AM14" s="962"/>
      <c r="AN14" s="962"/>
      <c r="AO14" s="962"/>
      <c r="AP14" s="962"/>
      <c r="AQ14" s="962"/>
      <c r="AR14" s="962"/>
      <c r="AS14" s="962"/>
      <c r="AT14" s="962"/>
      <c r="AU14" s="962"/>
      <c r="AV14" s="962"/>
      <c r="AW14" s="962"/>
      <c r="AX14" s="962"/>
      <c r="AY14" s="962"/>
      <c r="AZ14" s="962"/>
      <c r="BA14" s="962"/>
      <c r="BB14" s="962"/>
      <c r="BC14" s="962"/>
      <c r="BD14" s="962"/>
      <c r="BE14" s="962"/>
      <c r="BF14" s="962"/>
      <c r="BG14" s="962"/>
      <c r="BH14" s="962"/>
    </row>
    <row r="15" spans="1:60" s="963" customFormat="1" ht="15" x14ac:dyDescent="0.25">
      <c r="A15" s="757" t="str">
        <f t="shared" si="0"/>
        <v>ID-DDE-1.2.3</v>
      </c>
      <c r="B15" s="758" t="s">
        <v>215</v>
      </c>
      <c r="C15" s="758">
        <v>1</v>
      </c>
      <c r="D15" s="758">
        <v>2</v>
      </c>
      <c r="E15" s="758">
        <v>3</v>
      </c>
      <c r="F15" s="759"/>
      <c r="G15" s="954"/>
      <c r="H15" s="759" t="s">
        <v>101</v>
      </c>
      <c r="I15" s="759"/>
      <c r="J15" s="762" t="s">
        <v>212</v>
      </c>
      <c r="K15" s="761" t="s">
        <v>215</v>
      </c>
      <c r="L15" s="762" t="s">
        <v>568</v>
      </c>
      <c r="M15" s="762" t="s">
        <v>47</v>
      </c>
      <c r="N15" s="761" t="s">
        <v>208</v>
      </c>
      <c r="O15" s="762" t="s">
        <v>40</v>
      </c>
      <c r="P15" s="762" t="s">
        <v>40</v>
      </c>
      <c r="Q15" s="957"/>
      <c r="R15" s="958"/>
      <c r="S15" s="958"/>
      <c r="T15" s="959"/>
      <c r="U15" s="958"/>
      <c r="V15" s="958"/>
      <c r="W15" s="958"/>
      <c r="X15" s="958"/>
      <c r="Y15" s="958"/>
      <c r="Z15" s="960"/>
      <c r="AA15" s="960"/>
      <c r="AB15" s="961"/>
      <c r="AC15" s="961"/>
      <c r="AD15" s="961"/>
      <c r="AE15" s="961"/>
      <c r="AF15" s="961"/>
      <c r="AG15" s="761" t="s">
        <v>42</v>
      </c>
      <c r="AH15" s="763">
        <v>0</v>
      </c>
      <c r="AI15" s="962"/>
      <c r="AJ15" s="962"/>
      <c r="AK15" s="962"/>
      <c r="AL15" s="962"/>
      <c r="AM15" s="962"/>
      <c r="AN15" s="962"/>
      <c r="AO15" s="962"/>
      <c r="AP15" s="962"/>
      <c r="AQ15" s="962"/>
      <c r="AR15" s="962"/>
      <c r="AS15" s="962"/>
      <c r="AT15" s="962"/>
      <c r="AU15" s="962"/>
      <c r="AV15" s="962"/>
      <c r="AW15" s="962"/>
      <c r="AX15" s="962"/>
      <c r="AY15" s="962"/>
      <c r="AZ15" s="962"/>
      <c r="BA15" s="962"/>
      <c r="BB15" s="962"/>
      <c r="BC15" s="962"/>
      <c r="BD15" s="962"/>
      <c r="BE15" s="962"/>
      <c r="BF15" s="962"/>
      <c r="BG15" s="962"/>
      <c r="BH15" s="962"/>
    </row>
    <row r="16" spans="1:60" s="953" customFormat="1" ht="15" x14ac:dyDescent="0.25">
      <c r="A16" s="749"/>
      <c r="B16" s="750" t="s">
        <v>215</v>
      </c>
      <c r="C16" s="750">
        <v>1</v>
      </c>
      <c r="D16" s="750"/>
      <c r="E16" s="750"/>
      <c r="F16" s="751"/>
      <c r="G16" s="752" t="s">
        <v>583</v>
      </c>
      <c r="H16" s="751"/>
      <c r="I16" s="751"/>
      <c r="J16" s="754"/>
      <c r="K16" s="753"/>
      <c r="L16" s="753"/>
      <c r="M16" s="754"/>
      <c r="N16" s="753"/>
      <c r="O16" s="754"/>
      <c r="P16" s="754"/>
      <c r="Q16" s="765" t="s">
        <v>584</v>
      </c>
      <c r="R16" s="766">
        <v>0.5</v>
      </c>
      <c r="S16" s="948"/>
      <c r="T16" s="948">
        <v>20</v>
      </c>
      <c r="U16" s="949">
        <v>10</v>
      </c>
      <c r="V16" s="949"/>
      <c r="W16" s="755">
        <v>0.15</v>
      </c>
      <c r="X16" s="949"/>
      <c r="Y16" s="755">
        <v>0.15</v>
      </c>
      <c r="Z16" s="950"/>
      <c r="AA16" s="755">
        <v>0.1</v>
      </c>
      <c r="AB16" s="951"/>
      <c r="AC16" s="951"/>
      <c r="AD16" s="951"/>
      <c r="AE16" s="951"/>
      <c r="AF16" s="951"/>
      <c r="AG16" s="753" t="s">
        <v>42</v>
      </c>
      <c r="AH16" s="756">
        <f>SUM(AH17:AH19)</f>
        <v>0</v>
      </c>
      <c r="AI16" s="936"/>
      <c r="AJ16" s="936"/>
      <c r="AK16" s="936"/>
      <c r="AL16" s="936"/>
      <c r="AM16" s="936"/>
      <c r="AN16" s="936"/>
      <c r="AO16" s="936"/>
      <c r="AP16" s="936"/>
      <c r="AQ16" s="936"/>
      <c r="AR16" s="936"/>
      <c r="AS16" s="936"/>
      <c r="AT16" s="936"/>
      <c r="AU16" s="936"/>
      <c r="AV16" s="936"/>
      <c r="AW16" s="936"/>
      <c r="AX16" s="936"/>
      <c r="AY16" s="936"/>
      <c r="AZ16" s="936"/>
      <c r="BA16" s="936"/>
      <c r="BB16" s="936"/>
      <c r="BC16" s="936"/>
      <c r="BD16" s="936"/>
      <c r="BE16" s="936"/>
      <c r="BF16" s="936"/>
      <c r="BG16" s="936"/>
      <c r="BH16" s="936"/>
    </row>
    <row r="17" spans="1:60" s="963" customFormat="1" ht="15" x14ac:dyDescent="0.25">
      <c r="A17" s="757" t="str">
        <f t="shared" si="0"/>
        <v>ID-DDE-1.3.1</v>
      </c>
      <c r="B17" s="758" t="s">
        <v>215</v>
      </c>
      <c r="C17" s="758">
        <v>1</v>
      </c>
      <c r="D17" s="758">
        <v>3</v>
      </c>
      <c r="E17" s="758">
        <v>1</v>
      </c>
      <c r="F17" s="759"/>
      <c r="G17" s="954"/>
      <c r="H17" s="759" t="s">
        <v>585</v>
      </c>
      <c r="I17" s="760"/>
      <c r="J17" s="762" t="s">
        <v>335</v>
      </c>
      <c r="K17" s="761" t="s">
        <v>586</v>
      </c>
      <c r="L17" s="762" t="s">
        <v>568</v>
      </c>
      <c r="M17" s="762" t="s">
        <v>62</v>
      </c>
      <c r="N17" s="761" t="s">
        <v>50</v>
      </c>
      <c r="O17" s="762" t="s">
        <v>13</v>
      </c>
      <c r="P17" s="762" t="s">
        <v>15</v>
      </c>
      <c r="Q17" s="957"/>
      <c r="R17" s="958"/>
      <c r="S17" s="958"/>
      <c r="T17" s="959"/>
      <c r="U17" s="958"/>
      <c r="V17" s="958"/>
      <c r="W17" s="958"/>
      <c r="X17" s="958"/>
      <c r="Y17" s="958"/>
      <c r="Z17" s="960"/>
      <c r="AA17" s="960"/>
      <c r="AB17" s="961"/>
      <c r="AC17" s="961"/>
      <c r="AD17" s="961"/>
      <c r="AE17" s="961"/>
      <c r="AF17" s="961"/>
      <c r="AG17" s="761" t="s">
        <v>42</v>
      </c>
      <c r="AH17" s="763">
        <v>0</v>
      </c>
      <c r="AI17" s="962"/>
      <c r="AJ17" s="962"/>
      <c r="AK17" s="962"/>
      <c r="AL17" s="962"/>
      <c r="AM17" s="962"/>
      <c r="AN17" s="962"/>
      <c r="AO17" s="962"/>
      <c r="AP17" s="962"/>
      <c r="AQ17" s="962"/>
      <c r="AR17" s="962"/>
      <c r="AS17" s="962"/>
      <c r="AT17" s="962"/>
      <c r="AU17" s="962"/>
      <c r="AV17" s="962"/>
      <c r="AW17" s="962"/>
      <c r="AX17" s="962"/>
      <c r="AY17" s="962"/>
      <c r="AZ17" s="962"/>
      <c r="BA17" s="962"/>
      <c r="BB17" s="962"/>
      <c r="BC17" s="962"/>
      <c r="BD17" s="962"/>
      <c r="BE17" s="962"/>
      <c r="BF17" s="962"/>
      <c r="BG17" s="962"/>
      <c r="BH17" s="962"/>
    </row>
    <row r="18" spans="1:60" s="963" customFormat="1" ht="15" x14ac:dyDescent="0.25">
      <c r="A18" s="757" t="str">
        <f t="shared" si="0"/>
        <v>ID-DDE-1.3.2</v>
      </c>
      <c r="B18" s="758" t="s">
        <v>215</v>
      </c>
      <c r="C18" s="758">
        <v>1</v>
      </c>
      <c r="D18" s="758">
        <v>3</v>
      </c>
      <c r="E18" s="758">
        <v>2</v>
      </c>
      <c r="F18" s="759"/>
      <c r="G18" s="954"/>
      <c r="H18" s="759" t="s">
        <v>587</v>
      </c>
      <c r="I18" s="760"/>
      <c r="J18" s="762" t="s">
        <v>337</v>
      </c>
      <c r="K18" s="761" t="s">
        <v>586</v>
      </c>
      <c r="L18" s="762" t="s">
        <v>568</v>
      </c>
      <c r="M18" s="762" t="s">
        <v>62</v>
      </c>
      <c r="N18" s="761" t="s">
        <v>50</v>
      </c>
      <c r="O18" s="762" t="s">
        <v>13</v>
      </c>
      <c r="P18" s="762" t="s">
        <v>15</v>
      </c>
      <c r="Q18" s="957"/>
      <c r="R18" s="958"/>
      <c r="S18" s="958"/>
      <c r="T18" s="959"/>
      <c r="U18" s="958"/>
      <c r="V18" s="958"/>
      <c r="W18" s="958"/>
      <c r="X18" s="958"/>
      <c r="Y18" s="958"/>
      <c r="Z18" s="960"/>
      <c r="AA18" s="960"/>
      <c r="AB18" s="961"/>
      <c r="AC18" s="961"/>
      <c r="AD18" s="961"/>
      <c r="AE18" s="961"/>
      <c r="AF18" s="961"/>
      <c r="AG18" s="761" t="s">
        <v>42</v>
      </c>
      <c r="AH18" s="763">
        <v>0</v>
      </c>
      <c r="AI18" s="962"/>
      <c r="AJ18" s="962"/>
      <c r="AK18" s="962"/>
      <c r="AL18" s="962"/>
      <c r="AM18" s="962"/>
      <c r="AN18" s="962"/>
      <c r="AO18" s="962"/>
      <c r="AP18" s="962"/>
      <c r="AQ18" s="962"/>
      <c r="AR18" s="962"/>
      <c r="AS18" s="962"/>
      <c r="AT18" s="962"/>
      <c r="AU18" s="962"/>
      <c r="AV18" s="962"/>
      <c r="AW18" s="962"/>
      <c r="AX18" s="962"/>
      <c r="AY18" s="962"/>
      <c r="AZ18" s="962"/>
      <c r="BA18" s="962"/>
      <c r="BB18" s="962"/>
      <c r="BC18" s="962"/>
      <c r="BD18" s="962"/>
      <c r="BE18" s="962"/>
      <c r="BF18" s="962"/>
      <c r="BG18" s="962"/>
      <c r="BH18" s="962"/>
    </row>
    <row r="19" spans="1:60" s="963" customFormat="1" ht="15.75" thickBot="1" x14ac:dyDescent="0.3">
      <c r="A19" s="757" t="str">
        <f t="shared" si="0"/>
        <v>ID-DDE-1.3.3</v>
      </c>
      <c r="B19" s="758" t="s">
        <v>215</v>
      </c>
      <c r="C19" s="758">
        <v>1</v>
      </c>
      <c r="D19" s="758">
        <v>3</v>
      </c>
      <c r="E19" s="758">
        <v>3</v>
      </c>
      <c r="F19" s="759"/>
      <c r="G19" s="954"/>
      <c r="H19" s="759" t="s">
        <v>588</v>
      </c>
      <c r="I19" s="760"/>
      <c r="J19" s="762" t="s">
        <v>339</v>
      </c>
      <c r="K19" s="761" t="s">
        <v>586</v>
      </c>
      <c r="L19" s="762" t="s">
        <v>568</v>
      </c>
      <c r="M19" s="762" t="s">
        <v>62</v>
      </c>
      <c r="N19" s="761" t="s">
        <v>50</v>
      </c>
      <c r="O19" s="762" t="s">
        <v>13</v>
      </c>
      <c r="P19" s="762" t="s">
        <v>15</v>
      </c>
      <c r="Q19" s="970"/>
      <c r="R19" s="971"/>
      <c r="S19" s="971"/>
      <c r="T19" s="972"/>
      <c r="U19" s="971"/>
      <c r="V19" s="971"/>
      <c r="W19" s="971"/>
      <c r="X19" s="971"/>
      <c r="Y19" s="971"/>
      <c r="Z19" s="973"/>
      <c r="AA19" s="973"/>
      <c r="AB19" s="974"/>
      <c r="AC19" s="974"/>
      <c r="AD19" s="974"/>
      <c r="AE19" s="974"/>
      <c r="AF19" s="974"/>
      <c r="AG19" s="761" t="s">
        <v>42</v>
      </c>
      <c r="AH19" s="763">
        <v>0</v>
      </c>
      <c r="AI19" s="962"/>
      <c r="AJ19" s="962"/>
      <c r="AK19" s="962"/>
      <c r="AL19" s="962"/>
      <c r="AM19" s="962"/>
      <c r="AN19" s="962"/>
      <c r="AO19" s="962"/>
      <c r="AP19" s="962"/>
      <c r="AQ19" s="962"/>
      <c r="AR19" s="962"/>
      <c r="AS19" s="962"/>
      <c r="AT19" s="962"/>
      <c r="AU19" s="962"/>
      <c r="AV19" s="962"/>
      <c r="AW19" s="962"/>
      <c r="AX19" s="962"/>
      <c r="AY19" s="962"/>
      <c r="AZ19" s="962"/>
      <c r="BA19" s="962"/>
      <c r="BB19" s="962"/>
      <c r="BC19" s="962"/>
      <c r="BD19" s="962"/>
      <c r="BE19" s="962"/>
      <c r="BF19" s="962"/>
      <c r="BG19" s="962"/>
      <c r="BH19" s="962"/>
    </row>
    <row r="20" spans="1:60" s="937" customFormat="1" ht="19.5" thickBot="1" x14ac:dyDescent="0.35">
      <c r="F20" s="975"/>
      <c r="G20" s="975"/>
      <c r="H20" s="975"/>
      <c r="I20" s="975"/>
      <c r="J20" s="976"/>
      <c r="K20" s="975"/>
      <c r="L20" s="977"/>
      <c r="M20" s="978"/>
      <c r="N20" s="975"/>
      <c r="O20" s="978"/>
      <c r="P20" s="978"/>
      <c r="Q20" s="976"/>
      <c r="R20" s="979"/>
      <c r="S20" s="979"/>
      <c r="T20" s="980"/>
      <c r="U20" s="979"/>
      <c r="V20" s="979"/>
      <c r="W20" s="979"/>
      <c r="X20" s="979"/>
      <c r="Y20" s="979"/>
      <c r="Z20" s="979"/>
      <c r="AA20" s="979"/>
      <c r="AB20" s="975"/>
      <c r="AC20" s="975"/>
      <c r="AD20" s="975"/>
      <c r="AE20" s="975"/>
      <c r="AF20" s="975"/>
      <c r="AG20" s="671" t="s">
        <v>86</v>
      </c>
      <c r="AH20" s="981">
        <f>+AH5</f>
        <v>14007850</v>
      </c>
    </row>
    <row r="21" spans="1:60" s="937" customFormat="1" ht="15" x14ac:dyDescent="0.25">
      <c r="F21" s="975"/>
      <c r="G21" s="975"/>
      <c r="H21" s="975"/>
      <c r="I21" s="975"/>
      <c r="J21" s="976"/>
      <c r="K21" s="975"/>
      <c r="L21" s="977"/>
      <c r="M21" s="978"/>
      <c r="N21" s="975"/>
      <c r="O21" s="978"/>
      <c r="P21" s="978"/>
      <c r="Q21" s="976"/>
      <c r="R21" s="979"/>
      <c r="S21" s="979"/>
      <c r="T21" s="980"/>
      <c r="U21" s="979"/>
      <c r="V21" s="979"/>
      <c r="W21" s="979"/>
      <c r="X21" s="979"/>
      <c r="Y21" s="979"/>
      <c r="Z21" s="979"/>
      <c r="AA21" s="979"/>
      <c r="AB21" s="975"/>
      <c r="AC21" s="975"/>
      <c r="AD21" s="975"/>
      <c r="AE21" s="975"/>
      <c r="AF21" s="975"/>
      <c r="AG21" s="977"/>
      <c r="AH21" s="975"/>
    </row>
    <row r="22" spans="1:60" s="937" customFormat="1" ht="15" x14ac:dyDescent="0.25">
      <c r="F22" s="975"/>
      <c r="G22" s="975"/>
      <c r="H22" s="975"/>
      <c r="I22" s="975"/>
      <c r="J22" s="976"/>
      <c r="K22" s="975"/>
      <c r="L22" s="977"/>
      <c r="M22" s="978"/>
      <c r="N22" s="975"/>
      <c r="O22" s="978"/>
      <c r="P22" s="978"/>
      <c r="Q22" s="976"/>
      <c r="R22" s="979"/>
      <c r="S22" s="979"/>
      <c r="T22" s="980"/>
      <c r="U22" s="979"/>
      <c r="V22" s="979"/>
      <c r="W22" s="979"/>
      <c r="X22" s="979"/>
      <c r="Y22" s="979"/>
      <c r="Z22" s="979"/>
      <c r="AA22" s="979"/>
      <c r="AB22" s="975"/>
      <c r="AC22" s="975"/>
      <c r="AD22" s="975"/>
      <c r="AE22" s="975"/>
      <c r="AF22" s="975"/>
      <c r="AG22" s="977"/>
      <c r="AH22" s="975"/>
    </row>
    <row r="23" spans="1:60" s="937" customFormat="1" ht="15" x14ac:dyDescent="0.25">
      <c r="F23" s="975"/>
      <c r="G23" s="975"/>
      <c r="H23" s="975"/>
      <c r="I23" s="975"/>
      <c r="J23" s="976"/>
      <c r="K23" s="975"/>
      <c r="L23" s="977"/>
      <c r="M23" s="978"/>
      <c r="N23" s="975"/>
      <c r="O23" s="978"/>
      <c r="P23" s="978"/>
      <c r="Q23" s="976"/>
      <c r="R23" s="979"/>
      <c r="S23" s="979"/>
      <c r="T23" s="980"/>
      <c r="U23" s="979"/>
      <c r="V23" s="979"/>
      <c r="W23" s="979"/>
      <c r="X23" s="979"/>
      <c r="Y23" s="979"/>
      <c r="Z23" s="979"/>
      <c r="AA23" s="979"/>
      <c r="AB23" s="975"/>
      <c r="AC23" s="975"/>
      <c r="AD23" s="975"/>
      <c r="AE23" s="975"/>
      <c r="AF23" s="975"/>
      <c r="AG23" s="977"/>
      <c r="AH23" s="975"/>
    </row>
    <row r="24" spans="1:60" s="937" customFormat="1" ht="15.75" thickBot="1" x14ac:dyDescent="0.3">
      <c r="F24" s="975"/>
      <c r="G24" s="975"/>
      <c r="H24" s="975"/>
      <c r="I24" s="975"/>
      <c r="J24" s="982"/>
      <c r="K24" s="982"/>
      <c r="L24" s="982"/>
      <c r="M24" s="982"/>
      <c r="N24" s="975"/>
      <c r="O24" s="983"/>
      <c r="P24" s="983"/>
      <c r="Q24" s="976"/>
      <c r="R24" s="979"/>
      <c r="S24" s="979"/>
      <c r="T24" s="980"/>
      <c r="U24" s="979"/>
      <c r="V24" s="979"/>
      <c r="W24" s="979"/>
      <c r="X24" s="979"/>
      <c r="Y24" s="979"/>
      <c r="Z24" s="979"/>
      <c r="AA24" s="979"/>
      <c r="AB24" s="975"/>
      <c r="AC24" s="975"/>
      <c r="AD24" s="975"/>
      <c r="AE24" s="975"/>
      <c r="AF24" s="975"/>
      <c r="AG24" s="977"/>
      <c r="AH24" s="975"/>
    </row>
    <row r="25" spans="1:60" s="937" customFormat="1" ht="15.75" x14ac:dyDescent="0.25">
      <c r="F25" s="984"/>
      <c r="G25" s="984"/>
      <c r="H25" s="984"/>
      <c r="I25" s="984"/>
      <c r="J25" s="985" t="s">
        <v>589</v>
      </c>
      <c r="K25" s="985"/>
      <c r="L25" s="985"/>
      <c r="M25" s="985"/>
      <c r="N25" s="985"/>
      <c r="O25" s="985"/>
      <c r="P25" s="985"/>
      <c r="Q25" s="976"/>
      <c r="R25" s="975"/>
      <c r="S25" s="975"/>
      <c r="T25" s="986"/>
      <c r="U25" s="975"/>
      <c r="V25" s="975"/>
      <c r="W25" s="975"/>
      <c r="X25" s="975"/>
      <c r="Y25" s="975"/>
      <c r="Z25" s="975"/>
      <c r="AA25" s="975"/>
      <c r="AB25" s="975"/>
      <c r="AC25" s="975"/>
      <c r="AD25" s="975"/>
      <c r="AE25" s="975"/>
      <c r="AF25" s="975"/>
      <c r="AG25" s="975"/>
      <c r="AH25" s="975"/>
    </row>
    <row r="26" spans="1:60" s="937" customFormat="1" ht="15.75" x14ac:dyDescent="0.25">
      <c r="F26" s="975"/>
      <c r="G26" s="975"/>
      <c r="H26" s="975"/>
      <c r="I26" s="975"/>
      <c r="J26" s="985" t="s">
        <v>590</v>
      </c>
      <c r="K26" s="985"/>
      <c r="L26" s="985"/>
      <c r="M26" s="985"/>
      <c r="N26" s="985"/>
      <c r="O26" s="985"/>
      <c r="P26" s="985"/>
      <c r="Q26" s="976"/>
      <c r="R26" s="975"/>
      <c r="S26" s="975"/>
      <c r="T26" s="986"/>
      <c r="U26" s="975"/>
      <c r="V26" s="975"/>
      <c r="W26" s="975"/>
      <c r="X26" s="975"/>
      <c r="Y26" s="975"/>
      <c r="Z26" s="975"/>
      <c r="AA26" s="975"/>
      <c r="AB26" s="975"/>
      <c r="AC26" s="975"/>
      <c r="AD26" s="975"/>
      <c r="AE26" s="975"/>
      <c r="AF26" s="975"/>
      <c r="AG26" s="975"/>
      <c r="AH26" s="975"/>
    </row>
    <row r="27" spans="1:60" s="937" customFormat="1" ht="12.75" x14ac:dyDescent="0.2">
      <c r="F27" s="987"/>
      <c r="G27" s="987"/>
      <c r="H27" s="987"/>
      <c r="I27" s="987"/>
      <c r="J27" s="988"/>
      <c r="K27" s="989"/>
      <c r="L27" s="989"/>
      <c r="M27" s="990"/>
      <c r="N27" s="989"/>
      <c r="O27" s="990"/>
      <c r="P27" s="990"/>
      <c r="Q27" s="988"/>
      <c r="R27" s="991"/>
      <c r="S27" s="991"/>
      <c r="T27" s="992"/>
      <c r="U27" s="991"/>
      <c r="V27" s="991"/>
      <c r="W27" s="991"/>
      <c r="X27" s="991"/>
      <c r="Y27" s="991"/>
      <c r="Z27" s="991"/>
      <c r="AA27" s="991"/>
      <c r="AG27" s="989"/>
    </row>
    <row r="28" spans="1:60" s="937" customFormat="1" ht="12.75" x14ac:dyDescent="0.2">
      <c r="F28" s="987"/>
      <c r="G28" s="987"/>
      <c r="H28" s="987"/>
      <c r="I28" s="987"/>
      <c r="J28" s="988"/>
      <c r="L28" s="989"/>
      <c r="M28" s="990"/>
      <c r="O28" s="990"/>
      <c r="P28" s="990"/>
      <c r="Q28" s="988"/>
      <c r="R28" s="991"/>
      <c r="S28" s="991"/>
      <c r="T28" s="992"/>
      <c r="U28" s="991"/>
      <c r="V28" s="991"/>
      <c r="W28" s="991"/>
      <c r="X28" s="991"/>
      <c r="Y28" s="991"/>
      <c r="Z28" s="991"/>
      <c r="AA28" s="991"/>
      <c r="AG28" s="989"/>
    </row>
    <row r="29" spans="1:60" s="937" customFormat="1" ht="12.75" x14ac:dyDescent="0.2">
      <c r="J29" s="988"/>
      <c r="L29" s="989"/>
      <c r="M29" s="990"/>
      <c r="O29" s="990"/>
      <c r="P29" s="990"/>
      <c r="Q29" s="988"/>
      <c r="R29" s="991"/>
      <c r="S29" s="991"/>
      <c r="T29" s="992"/>
      <c r="U29" s="991"/>
      <c r="V29" s="991"/>
      <c r="W29" s="991"/>
      <c r="X29" s="991"/>
      <c r="Y29" s="991"/>
      <c r="Z29" s="991"/>
      <c r="AA29" s="991"/>
      <c r="AG29" s="989"/>
    </row>
    <row r="30" spans="1:60" s="937" customFormat="1" ht="12.75" x14ac:dyDescent="0.2">
      <c r="J30" s="988"/>
      <c r="L30" s="989"/>
      <c r="M30" s="990"/>
      <c r="O30" s="990"/>
      <c r="P30" s="990"/>
      <c r="Q30" s="988"/>
      <c r="R30" s="991"/>
      <c r="S30" s="991"/>
      <c r="T30" s="992"/>
      <c r="U30" s="991"/>
      <c r="V30" s="991"/>
      <c r="W30" s="991"/>
      <c r="X30" s="991"/>
      <c r="Y30" s="991"/>
      <c r="Z30" s="991"/>
      <c r="AA30" s="991"/>
      <c r="AG30" s="989"/>
    </row>
    <row r="31" spans="1:60" s="937" customFormat="1" ht="12.75" x14ac:dyDescent="0.2">
      <c r="J31" s="988"/>
      <c r="L31" s="989"/>
      <c r="M31" s="990"/>
      <c r="O31" s="990"/>
      <c r="P31" s="990"/>
      <c r="Q31" s="988"/>
      <c r="R31" s="991"/>
      <c r="S31" s="991"/>
      <c r="T31" s="992"/>
      <c r="U31" s="991"/>
      <c r="V31" s="991"/>
      <c r="W31" s="991"/>
      <c r="X31" s="991"/>
      <c r="Y31" s="991"/>
      <c r="Z31" s="991"/>
      <c r="AA31" s="991"/>
      <c r="AG31" s="989"/>
    </row>
    <row r="32" spans="1:60" s="937" customFormat="1" ht="12.75" x14ac:dyDescent="0.2">
      <c r="J32" s="988"/>
      <c r="L32" s="989"/>
      <c r="M32" s="990"/>
      <c r="O32" s="990"/>
      <c r="P32" s="990"/>
      <c r="Q32" s="988"/>
      <c r="R32" s="991"/>
      <c r="S32" s="991"/>
      <c r="T32" s="992"/>
      <c r="U32" s="991"/>
      <c r="V32" s="991"/>
      <c r="W32" s="991"/>
      <c r="X32" s="991"/>
      <c r="Y32" s="991"/>
      <c r="Z32" s="991"/>
      <c r="AA32" s="991"/>
      <c r="AG32" s="989"/>
    </row>
    <row r="33" spans="2:60" s="937" customFormat="1" ht="12.75" x14ac:dyDescent="0.2">
      <c r="J33" s="988"/>
      <c r="L33" s="989"/>
      <c r="M33" s="990"/>
      <c r="O33" s="990"/>
      <c r="P33" s="990"/>
      <c r="Q33" s="988"/>
      <c r="R33" s="991"/>
      <c r="S33" s="991"/>
      <c r="T33" s="992"/>
      <c r="U33" s="991"/>
      <c r="V33" s="991"/>
      <c r="W33" s="991"/>
      <c r="X33" s="991"/>
      <c r="Y33" s="991"/>
      <c r="Z33" s="991"/>
      <c r="AA33" s="991"/>
      <c r="AG33" s="989"/>
    </row>
    <row r="34" spans="2:60" s="937" customFormat="1" ht="12.75" x14ac:dyDescent="0.2">
      <c r="J34" s="988"/>
      <c r="L34" s="989"/>
      <c r="M34" s="990"/>
      <c r="O34" s="990"/>
      <c r="P34" s="990"/>
      <c r="Q34" s="988"/>
      <c r="R34" s="991"/>
      <c r="S34" s="991"/>
      <c r="T34" s="992"/>
      <c r="U34" s="991"/>
      <c r="V34" s="991"/>
      <c r="W34" s="991"/>
      <c r="X34" s="991"/>
      <c r="Y34" s="991"/>
      <c r="Z34" s="991"/>
      <c r="AA34" s="991"/>
      <c r="AG34" s="989"/>
    </row>
    <row r="35" spans="2:60" x14ac:dyDescent="0.25">
      <c r="B35" s="993"/>
      <c r="C35" s="993"/>
      <c r="D35" s="993"/>
      <c r="E35" s="993"/>
      <c r="J35" s="994"/>
      <c r="K35" s="993"/>
      <c r="N35" s="993"/>
      <c r="Q35" s="994"/>
      <c r="R35" s="997"/>
      <c r="S35" s="997"/>
      <c r="T35" s="998"/>
      <c r="U35" s="997"/>
      <c r="V35" s="997"/>
      <c r="W35" s="997"/>
      <c r="X35" s="997"/>
      <c r="Y35" s="997"/>
      <c r="Z35" s="997"/>
      <c r="AA35" s="997"/>
      <c r="AB35" s="993"/>
      <c r="AC35" s="993"/>
      <c r="AD35" s="993"/>
      <c r="AE35" s="993"/>
      <c r="AF35" s="993"/>
      <c r="AG35" s="995"/>
      <c r="AH35" s="993"/>
      <c r="AI35" s="993"/>
      <c r="AJ35" s="993"/>
      <c r="AK35" s="993"/>
      <c r="AL35" s="993"/>
      <c r="AM35" s="993"/>
      <c r="AN35" s="993"/>
      <c r="AO35" s="993"/>
      <c r="AP35" s="993"/>
      <c r="AQ35" s="993"/>
      <c r="AR35" s="993"/>
      <c r="AS35" s="993"/>
      <c r="AT35" s="993"/>
      <c r="AU35" s="993"/>
      <c r="AV35" s="993"/>
      <c r="AW35" s="993"/>
      <c r="AX35" s="993"/>
      <c r="AY35" s="993"/>
      <c r="AZ35" s="993"/>
      <c r="BA35" s="993"/>
      <c r="BB35" s="993"/>
      <c r="BC35" s="993"/>
      <c r="BD35" s="993"/>
      <c r="BE35" s="993"/>
      <c r="BF35" s="993"/>
      <c r="BG35" s="993"/>
      <c r="BH35" s="993"/>
    </row>
    <row r="36" spans="2:60" x14ac:dyDescent="0.25">
      <c r="B36" s="993"/>
      <c r="C36" s="993"/>
      <c r="D36" s="993"/>
      <c r="E36" s="993"/>
      <c r="J36" s="994"/>
      <c r="K36" s="993"/>
      <c r="N36" s="993"/>
      <c r="Q36" s="994"/>
      <c r="R36" s="997"/>
      <c r="S36" s="997"/>
      <c r="T36" s="998"/>
      <c r="U36" s="997"/>
      <c r="V36" s="997"/>
      <c r="W36" s="997"/>
      <c r="X36" s="997"/>
      <c r="Y36" s="997"/>
      <c r="Z36" s="997"/>
      <c r="AA36" s="997"/>
      <c r="AB36" s="993"/>
      <c r="AC36" s="993"/>
      <c r="AD36" s="993"/>
      <c r="AE36" s="993"/>
      <c r="AF36" s="993"/>
      <c r="AG36" s="995"/>
      <c r="AH36" s="993"/>
      <c r="AI36" s="993"/>
      <c r="AJ36" s="993"/>
      <c r="AK36" s="993"/>
      <c r="AL36" s="993"/>
      <c r="AM36" s="993"/>
      <c r="AN36" s="993"/>
      <c r="AO36" s="993"/>
      <c r="AP36" s="993"/>
      <c r="AQ36" s="993"/>
      <c r="AR36" s="993"/>
      <c r="AS36" s="993"/>
      <c r="AT36" s="993"/>
      <c r="AU36" s="993"/>
      <c r="AV36" s="993"/>
      <c r="AW36" s="993"/>
      <c r="AX36" s="993"/>
      <c r="AY36" s="993"/>
      <c r="AZ36" s="993"/>
      <c r="BA36" s="993"/>
      <c r="BB36" s="993"/>
      <c r="BC36" s="993"/>
      <c r="BD36" s="993"/>
      <c r="BE36" s="993"/>
      <c r="BF36" s="993"/>
      <c r="BG36" s="993"/>
      <c r="BH36" s="993"/>
    </row>
    <row r="37" spans="2:60" x14ac:dyDescent="0.25">
      <c r="B37" s="993"/>
      <c r="C37" s="993"/>
      <c r="D37" s="993"/>
      <c r="E37" s="993"/>
      <c r="J37" s="994"/>
      <c r="K37" s="993"/>
      <c r="N37" s="993"/>
      <c r="Q37" s="994"/>
      <c r="R37" s="997"/>
      <c r="S37" s="997"/>
      <c r="T37" s="998"/>
      <c r="U37" s="997"/>
      <c r="V37" s="997"/>
      <c r="W37" s="997"/>
      <c r="X37" s="997"/>
      <c r="Y37" s="997"/>
      <c r="Z37" s="997"/>
      <c r="AA37" s="997"/>
      <c r="AB37" s="993"/>
      <c r="AC37" s="993"/>
      <c r="AD37" s="993"/>
      <c r="AE37" s="993"/>
      <c r="AF37" s="993"/>
      <c r="AG37" s="995"/>
      <c r="AH37" s="993"/>
      <c r="AI37" s="993"/>
      <c r="AJ37" s="993"/>
      <c r="AK37" s="993"/>
      <c r="AL37" s="993"/>
      <c r="AM37" s="993"/>
      <c r="AN37" s="993"/>
      <c r="AO37" s="993"/>
      <c r="AP37" s="993"/>
      <c r="AQ37" s="993"/>
      <c r="AR37" s="993"/>
      <c r="AS37" s="993"/>
      <c r="AT37" s="993"/>
      <c r="AU37" s="993"/>
      <c r="AV37" s="993"/>
      <c r="AW37" s="993"/>
      <c r="AX37" s="993"/>
      <c r="AY37" s="993"/>
      <c r="AZ37" s="993"/>
      <c r="BA37" s="993"/>
      <c r="BB37" s="993"/>
      <c r="BC37" s="993"/>
      <c r="BD37" s="993"/>
      <c r="BE37" s="993"/>
      <c r="BF37" s="993"/>
      <c r="BG37" s="993"/>
      <c r="BH37" s="993"/>
    </row>
    <row r="38" spans="2:60" x14ac:dyDescent="0.25">
      <c r="B38" s="993"/>
      <c r="C38" s="993"/>
      <c r="D38" s="993"/>
      <c r="E38" s="993"/>
      <c r="J38" s="994"/>
      <c r="K38" s="993"/>
      <c r="N38" s="993"/>
      <c r="Q38" s="994"/>
      <c r="R38" s="997"/>
      <c r="S38" s="997"/>
      <c r="T38" s="998"/>
      <c r="U38" s="997"/>
      <c r="V38" s="997"/>
      <c r="W38" s="997"/>
      <c r="X38" s="997"/>
      <c r="Y38" s="997"/>
      <c r="Z38" s="997"/>
      <c r="AA38" s="997"/>
      <c r="AB38" s="993"/>
      <c r="AC38" s="993"/>
      <c r="AD38" s="993"/>
      <c r="AE38" s="993"/>
      <c r="AF38" s="993"/>
      <c r="AG38" s="995"/>
      <c r="AH38" s="993"/>
      <c r="AI38" s="993"/>
      <c r="AJ38" s="993"/>
      <c r="AK38" s="993"/>
      <c r="AL38" s="993"/>
      <c r="AM38" s="993"/>
      <c r="AN38" s="993"/>
      <c r="AO38" s="993"/>
      <c r="AP38" s="993"/>
      <c r="AQ38" s="993"/>
      <c r="AR38" s="993"/>
      <c r="AS38" s="993"/>
      <c r="AT38" s="993"/>
      <c r="AU38" s="993"/>
      <c r="AV38" s="993"/>
      <c r="AW38" s="993"/>
      <c r="AX38" s="993"/>
      <c r="AY38" s="993"/>
      <c r="AZ38" s="993"/>
      <c r="BA38" s="993"/>
      <c r="BB38" s="993"/>
      <c r="BC38" s="993"/>
      <c r="BD38" s="993"/>
      <c r="BE38" s="993"/>
      <c r="BF38" s="993"/>
      <c r="BG38" s="993"/>
      <c r="BH38" s="993"/>
    </row>
    <row r="39" spans="2:60" x14ac:dyDescent="0.25">
      <c r="B39" s="993"/>
      <c r="C39" s="993"/>
      <c r="D39" s="993"/>
      <c r="E39" s="993"/>
      <c r="J39" s="994"/>
      <c r="K39" s="993"/>
      <c r="N39" s="993"/>
      <c r="Q39" s="994"/>
      <c r="R39" s="997"/>
      <c r="S39" s="997"/>
      <c r="T39" s="998"/>
      <c r="U39" s="997"/>
      <c r="V39" s="997"/>
      <c r="W39" s="997"/>
      <c r="X39" s="997"/>
      <c r="Y39" s="997"/>
      <c r="Z39" s="997"/>
      <c r="AA39" s="997"/>
      <c r="AB39" s="993"/>
      <c r="AC39" s="993"/>
      <c r="AD39" s="993"/>
      <c r="AE39" s="993"/>
      <c r="AF39" s="993"/>
      <c r="AG39" s="995"/>
      <c r="AH39" s="993"/>
      <c r="AI39" s="993"/>
      <c r="AJ39" s="993"/>
      <c r="AK39" s="993"/>
      <c r="AL39" s="993"/>
      <c r="AM39" s="993"/>
      <c r="AN39" s="993"/>
      <c r="AO39" s="993"/>
      <c r="AP39" s="993"/>
      <c r="AQ39" s="993"/>
      <c r="AR39" s="993"/>
      <c r="AS39" s="993"/>
      <c r="AT39" s="993"/>
      <c r="AU39" s="993"/>
      <c r="AV39" s="993"/>
      <c r="AW39" s="993"/>
      <c r="AX39" s="993"/>
      <c r="AY39" s="993"/>
      <c r="AZ39" s="993"/>
      <c r="BA39" s="993"/>
      <c r="BB39" s="993"/>
      <c r="BC39" s="993"/>
      <c r="BD39" s="993"/>
      <c r="BE39" s="993"/>
      <c r="BF39" s="993"/>
      <c r="BG39" s="993"/>
      <c r="BH39" s="993"/>
    </row>
  </sheetData>
  <mergeCells count="36">
    <mergeCell ref="F27:I27"/>
    <mergeCell ref="F28:I28"/>
    <mergeCell ref="H11:I11"/>
    <mergeCell ref="H13:I13"/>
    <mergeCell ref="J24:M24"/>
    <mergeCell ref="F25:I25"/>
    <mergeCell ref="J25:P25"/>
    <mergeCell ref="J26:P26"/>
    <mergeCell ref="F5:I5"/>
    <mergeCell ref="G6:I6"/>
    <mergeCell ref="H7:I7"/>
    <mergeCell ref="H8:I8"/>
    <mergeCell ref="H9:I9"/>
    <mergeCell ref="H10:I10"/>
    <mergeCell ref="U3:V3"/>
    <mergeCell ref="W3:X3"/>
    <mergeCell ref="Y3:Z3"/>
    <mergeCell ref="AA3:AB3"/>
    <mergeCell ref="AG3:AG4"/>
    <mergeCell ref="AH3:AH4"/>
    <mergeCell ref="AC1:AF3"/>
    <mergeCell ref="L2:P2"/>
    <mergeCell ref="Q2:R2"/>
    <mergeCell ref="AG2:AH2"/>
    <mergeCell ref="F3:N3"/>
    <mergeCell ref="O3:P3"/>
    <mergeCell ref="Q3:Q4"/>
    <mergeCell ref="R3:R4"/>
    <mergeCell ref="S3:S4"/>
    <mergeCell ref="T3:T4"/>
    <mergeCell ref="J1:P1"/>
    <mergeCell ref="S1:T1"/>
    <mergeCell ref="U1:V1"/>
    <mergeCell ref="W1:X1"/>
    <mergeCell ref="Y1:Z1"/>
    <mergeCell ref="AA1:AB1"/>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'C:\Users\Aileen Decamps\AppData\Local\Temp\Temp1_OneDrive_2022-12-19.zip\Versión Final POA 2022\[POA Divisiones Regionales.xlsx]Libro de Códigos'!#REF!</xm:f>
          </x14:formula1>
          <xm:sqref>K17:K19 K7:K11 K13:K15</xm:sqref>
        </x14:dataValidation>
        <x14:dataValidation type="list" allowBlank="1" showInputMessage="1" showErrorMessage="1">
          <x14:formula1>
            <xm:f>'C:\Users\Aileen Decamps\AppData\Local\Temp\Temp1_OneDrive_2022-12-19.zip\Versión Final POA 2022\[POA Divisiones Regionales.xlsx]Libro de Códigos'!#REF!</xm:f>
          </x14:formula1>
          <xm:sqref>S5:S6 S12 S16</xm:sqref>
        </x14:dataValidation>
        <x14:dataValidation type="list" allowBlank="1" showInputMessage="1" showErrorMessage="1">
          <x14:formula1>
            <xm:f>'C:\Users\Juana Herrera.CPTTE-LT-AR\Documents\POA 2022\[Copy of POA MINPRE 2019 (Autosaved).xlsx]Clasificador de Avances'!#REF!</xm:f>
          </x14:formula1>
          <xm:sqref>S13:S15 S17:S19 S7:S11 AG5:AG19</xm:sqref>
        </x14:dataValidation>
        <x14:dataValidation type="list" allowBlank="1" showInputMessage="1" showErrorMessage="1">
          <x14:formula1>
            <xm:f>'C:\Users\Aileen Decamps\AppData\Local\Temp\Temp1_OneDrive_2022-12-19.zip\Versión Final POA 2022\[POA Divisiones Regionales.xlsx]Libro de Códigos'!#REF!</xm:f>
          </x14:formula1>
          <xm:sqref>O5:P19</xm:sqref>
        </x14:dataValidation>
        <x14:dataValidation type="list" allowBlank="1" showInputMessage="1" showErrorMessage="1">
          <x14:formula1>
            <xm:f>'C:\Users\Aileen Decamps\AppData\Local\Temp\Temp1_OneDrive_2022-12-19.zip\Versión Final POA 2022\[POA Divisiones Regionales.xlsx]Libro de Códigos'!#REF!</xm:f>
          </x14:formula1>
          <xm:sqref>N5:N19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62"/>
  <sheetViews>
    <sheetView topLeftCell="F1" workbookViewId="0">
      <selection sqref="A1:XFD1048576"/>
    </sheetView>
  </sheetViews>
  <sheetFormatPr defaultColWidth="11.42578125" defaultRowHeight="15.75" x14ac:dyDescent="0.25"/>
  <cols>
    <col min="1" max="1" width="14.7109375" style="465" hidden="1" customWidth="1"/>
    <col min="2" max="2" width="13.42578125" style="467" hidden="1" customWidth="1"/>
    <col min="3" max="5" width="13.42578125" style="468" hidden="1" customWidth="1"/>
    <col min="6" max="8" width="5.42578125" style="465" customWidth="1"/>
    <col min="9" max="9" width="87.140625" style="465" customWidth="1"/>
    <col min="10" max="10" width="90" style="472" customWidth="1"/>
    <col min="11" max="11" width="18.5703125" style="467" customWidth="1"/>
    <col min="12" max="12" width="53.42578125" style="467" customWidth="1"/>
    <col min="13" max="13" width="19" style="472" customWidth="1"/>
    <col min="14" max="14" width="13.140625" style="467" hidden="1" customWidth="1"/>
    <col min="15" max="15" width="23.85546875" style="472" customWidth="1"/>
    <col min="16" max="16" width="24.28515625" style="472" customWidth="1"/>
    <col min="17" max="17" width="36.28515625" style="156" customWidth="1"/>
    <col min="18" max="18" width="16.42578125" style="157" customWidth="1"/>
    <col min="19" max="19" width="17.5703125" style="157" hidden="1" customWidth="1"/>
    <col min="20" max="20" width="16" style="158" hidden="1" customWidth="1"/>
    <col min="21" max="28" width="8.7109375" style="560" hidden="1" customWidth="1"/>
    <col min="29" max="29" width="53.28515625" style="560" hidden="1" customWidth="1"/>
    <col min="30" max="30" width="46.140625" style="560" hidden="1" customWidth="1"/>
    <col min="31" max="32" width="39.140625" style="560" hidden="1" customWidth="1"/>
    <col min="33" max="33" width="21" style="157" customWidth="1"/>
    <col min="34" max="34" width="27.42578125" style="159" bestFit="1" customWidth="1"/>
    <col min="35" max="35" width="33" style="465" customWidth="1"/>
    <col min="36" max="36" width="11.42578125" style="465"/>
    <col min="37" max="37" width="18.42578125" style="465" bestFit="1" customWidth="1"/>
    <col min="38" max="16384" width="11.42578125" style="465"/>
  </cols>
  <sheetData>
    <row r="1" spans="1:60" s="480" customFormat="1" ht="61.5" customHeight="1" x14ac:dyDescent="0.25">
      <c r="A1" s="477"/>
      <c r="B1" s="477"/>
      <c r="C1" s="477"/>
      <c r="D1" s="477"/>
      <c r="E1" s="477"/>
      <c r="F1" s="478"/>
      <c r="G1" s="478"/>
      <c r="H1" s="478"/>
      <c r="I1" s="479"/>
      <c r="J1" s="444" t="s">
        <v>0</v>
      </c>
      <c r="K1" s="444"/>
      <c r="L1" s="444"/>
      <c r="M1" s="444"/>
      <c r="N1" s="444"/>
      <c r="O1" s="444"/>
      <c r="P1" s="444"/>
      <c r="Q1" s="518"/>
      <c r="R1" s="519"/>
      <c r="S1" s="445"/>
      <c r="T1" s="446"/>
      <c r="U1" s="421"/>
      <c r="V1" s="417"/>
      <c r="W1" s="421"/>
      <c r="X1" s="417"/>
      <c r="Y1" s="421"/>
      <c r="Z1" s="417"/>
      <c r="AA1" s="421"/>
      <c r="AB1" s="417"/>
      <c r="AC1" s="418" t="s">
        <v>1</v>
      </c>
      <c r="AD1" s="422"/>
      <c r="AE1" s="422"/>
      <c r="AF1" s="423"/>
      <c r="AG1" s="519"/>
      <c r="AH1" s="519"/>
    </row>
    <row r="2" spans="1:60" s="480" customFormat="1" ht="34.5" customHeight="1" x14ac:dyDescent="0.2">
      <c r="A2" s="477"/>
      <c r="B2" s="477"/>
      <c r="C2" s="477"/>
      <c r="D2" s="477"/>
      <c r="E2" s="477"/>
      <c r="F2" s="478"/>
      <c r="G2" s="478"/>
      <c r="H2" s="478"/>
      <c r="I2" s="479"/>
      <c r="J2" s="481" t="s">
        <v>2</v>
      </c>
      <c r="K2" s="459" t="s">
        <v>411</v>
      </c>
      <c r="L2" s="459"/>
      <c r="M2" s="459"/>
      <c r="N2" s="459"/>
      <c r="O2" s="459"/>
      <c r="P2" s="461"/>
      <c r="Q2" s="437" t="s">
        <v>4</v>
      </c>
      <c r="R2" s="431"/>
      <c r="S2" s="520"/>
      <c r="T2" s="521"/>
      <c r="U2" s="522"/>
      <c r="V2" s="523"/>
      <c r="W2" s="522"/>
      <c r="X2" s="523"/>
      <c r="Y2" s="522"/>
      <c r="Z2" s="523"/>
      <c r="AA2" s="522"/>
      <c r="AB2" s="523"/>
      <c r="AC2" s="424"/>
      <c r="AD2" s="425"/>
      <c r="AE2" s="425"/>
      <c r="AF2" s="426"/>
      <c r="AG2" s="430" t="s">
        <v>5</v>
      </c>
      <c r="AH2" s="431"/>
    </row>
    <row r="3" spans="1:60" s="570" customFormat="1" ht="37.5" customHeight="1" x14ac:dyDescent="0.3">
      <c r="A3" s="460"/>
      <c r="B3" s="460"/>
      <c r="C3" s="460"/>
      <c r="D3" s="460"/>
      <c r="E3" s="460"/>
      <c r="F3" s="462" t="s">
        <v>6</v>
      </c>
      <c r="G3" s="464"/>
      <c r="H3" s="464"/>
      <c r="I3" s="464"/>
      <c r="J3" s="463"/>
      <c r="K3" s="463"/>
      <c r="L3" s="463"/>
      <c r="M3" s="463"/>
      <c r="N3" s="561"/>
      <c r="O3" s="562" t="s">
        <v>7</v>
      </c>
      <c r="P3" s="563"/>
      <c r="Q3" s="564" t="s">
        <v>8</v>
      </c>
      <c r="R3" s="565" t="s">
        <v>9</v>
      </c>
      <c r="S3" s="566" t="s">
        <v>10</v>
      </c>
      <c r="T3" s="566" t="s">
        <v>11</v>
      </c>
      <c r="U3" s="567" t="s">
        <v>12</v>
      </c>
      <c r="V3" s="567"/>
      <c r="W3" s="567" t="s">
        <v>13</v>
      </c>
      <c r="X3" s="567"/>
      <c r="Y3" s="567" t="s">
        <v>14</v>
      </c>
      <c r="Z3" s="567"/>
      <c r="AA3" s="567" t="s">
        <v>15</v>
      </c>
      <c r="AB3" s="567"/>
      <c r="AC3" s="427"/>
      <c r="AD3" s="428"/>
      <c r="AE3" s="428"/>
      <c r="AF3" s="429"/>
      <c r="AG3" s="568" t="s">
        <v>16</v>
      </c>
      <c r="AH3" s="569" t="s">
        <v>17</v>
      </c>
    </row>
    <row r="4" spans="1:60" s="583" customFormat="1" ht="123" customHeight="1" x14ac:dyDescent="0.3">
      <c r="A4" s="571" t="s">
        <v>18</v>
      </c>
      <c r="B4" s="571" t="s">
        <v>19</v>
      </c>
      <c r="C4" s="571" t="s">
        <v>20</v>
      </c>
      <c r="D4" s="571" t="s">
        <v>21</v>
      </c>
      <c r="E4" s="571" t="s">
        <v>22</v>
      </c>
      <c r="F4" s="572" t="s">
        <v>23</v>
      </c>
      <c r="G4" s="572" t="s">
        <v>24</v>
      </c>
      <c r="H4" s="572" t="s">
        <v>25</v>
      </c>
      <c r="I4" s="573"/>
      <c r="J4" s="574" t="s">
        <v>26</v>
      </c>
      <c r="K4" s="574" t="s">
        <v>27</v>
      </c>
      <c r="L4" s="575" t="s">
        <v>28</v>
      </c>
      <c r="M4" s="574" t="s">
        <v>29</v>
      </c>
      <c r="N4" s="575" t="s">
        <v>30</v>
      </c>
      <c r="O4" s="576" t="s">
        <v>31</v>
      </c>
      <c r="P4" s="577" t="s">
        <v>32</v>
      </c>
      <c r="Q4" s="578"/>
      <c r="R4" s="579"/>
      <c r="S4" s="580"/>
      <c r="T4" s="580"/>
      <c r="U4" s="581" t="s">
        <v>9</v>
      </c>
      <c r="V4" s="581" t="s">
        <v>33</v>
      </c>
      <c r="W4" s="581" t="s">
        <v>9</v>
      </c>
      <c r="X4" s="581" t="s">
        <v>33</v>
      </c>
      <c r="Y4" s="581" t="s">
        <v>9</v>
      </c>
      <c r="Z4" s="581" t="s">
        <v>33</v>
      </c>
      <c r="AA4" s="581" t="s">
        <v>9</v>
      </c>
      <c r="AB4" s="581" t="s">
        <v>33</v>
      </c>
      <c r="AC4" s="582" t="s">
        <v>34</v>
      </c>
      <c r="AD4" s="582" t="s">
        <v>35</v>
      </c>
      <c r="AE4" s="582" t="s">
        <v>36</v>
      </c>
      <c r="AF4" s="582" t="s">
        <v>37</v>
      </c>
      <c r="AG4" s="568"/>
      <c r="AH4" s="569"/>
    </row>
    <row r="5" spans="1:60" s="597" customFormat="1" ht="37.5" x14ac:dyDescent="0.3">
      <c r="A5" s="584"/>
      <c r="B5" s="585"/>
      <c r="C5" s="585">
        <v>1</v>
      </c>
      <c r="D5" s="585"/>
      <c r="E5" s="585"/>
      <c r="F5" s="586" t="s">
        <v>412</v>
      </c>
      <c r="G5" s="587"/>
      <c r="H5" s="587"/>
      <c r="I5" s="587"/>
      <c r="J5" s="588"/>
      <c r="K5" s="589"/>
      <c r="L5" s="589"/>
      <c r="M5" s="588"/>
      <c r="N5" s="589" t="s">
        <v>208</v>
      </c>
      <c r="O5" s="588" t="s">
        <v>12</v>
      </c>
      <c r="P5" s="588" t="s">
        <v>40</v>
      </c>
      <c r="Q5" s="590" t="s">
        <v>413</v>
      </c>
      <c r="R5" s="591">
        <v>68000</v>
      </c>
      <c r="S5" s="592" t="s">
        <v>414</v>
      </c>
      <c r="T5" s="593">
        <v>0.8</v>
      </c>
      <c r="U5" s="593"/>
      <c r="V5" s="594"/>
      <c r="W5" s="593"/>
      <c r="X5" s="594"/>
      <c r="Y5" s="593"/>
      <c r="Z5" s="594"/>
      <c r="AA5" s="594"/>
      <c r="AB5" s="594"/>
      <c r="AC5" s="594"/>
      <c r="AD5" s="594"/>
      <c r="AE5" s="594"/>
      <c r="AF5" s="594"/>
      <c r="AG5" s="595" t="s">
        <v>42</v>
      </c>
      <c r="AH5" s="596">
        <f>AH6+AH13+AH15</f>
        <v>182152375</v>
      </c>
      <c r="AI5" s="583"/>
      <c r="AJ5" s="583"/>
      <c r="AK5" s="583"/>
      <c r="AL5" s="583"/>
      <c r="AM5" s="583"/>
      <c r="AN5" s="583"/>
      <c r="AO5" s="583"/>
      <c r="AP5" s="583"/>
      <c r="AQ5" s="583"/>
      <c r="AR5" s="583"/>
      <c r="AS5" s="583"/>
      <c r="AT5" s="583"/>
      <c r="AU5" s="583"/>
      <c r="AV5" s="583"/>
      <c r="AW5" s="583"/>
      <c r="AX5" s="583"/>
      <c r="AY5" s="583"/>
      <c r="AZ5" s="583"/>
      <c r="BA5" s="583"/>
      <c r="BB5" s="583"/>
      <c r="BC5" s="583"/>
      <c r="BD5" s="583"/>
      <c r="BE5" s="583"/>
      <c r="BF5" s="583"/>
      <c r="BG5" s="583"/>
      <c r="BH5" s="583"/>
    </row>
    <row r="6" spans="1:60" s="611" customFormat="1" ht="37.5" x14ac:dyDescent="0.3">
      <c r="A6" s="598"/>
      <c r="B6" s="599"/>
      <c r="C6" s="599">
        <v>1</v>
      </c>
      <c r="D6" s="599">
        <v>1</v>
      </c>
      <c r="E6" s="599"/>
      <c r="F6" s="600"/>
      <c r="G6" s="601" t="s">
        <v>415</v>
      </c>
      <c r="H6" s="602"/>
      <c r="I6" s="602"/>
      <c r="J6" s="603"/>
      <c r="K6" s="604"/>
      <c r="L6" s="604"/>
      <c r="M6" s="603"/>
      <c r="N6" s="604" t="s">
        <v>208</v>
      </c>
      <c r="O6" s="603" t="s">
        <v>12</v>
      </c>
      <c r="P6" s="603" t="s">
        <v>15</v>
      </c>
      <c r="Q6" s="603" t="s">
        <v>413</v>
      </c>
      <c r="R6" s="605">
        <v>68000</v>
      </c>
      <c r="S6" s="603"/>
      <c r="T6" s="606"/>
      <c r="U6" s="607">
        <v>0.25</v>
      </c>
      <c r="V6" s="607"/>
      <c r="W6" s="607">
        <v>0.25</v>
      </c>
      <c r="X6" s="604"/>
      <c r="Y6" s="607">
        <v>0.25</v>
      </c>
      <c r="Z6" s="608"/>
      <c r="AA6" s="607">
        <v>0.25</v>
      </c>
      <c r="AB6" s="608"/>
      <c r="AC6" s="608"/>
      <c r="AD6" s="608"/>
      <c r="AE6" s="608"/>
      <c r="AF6" s="608"/>
      <c r="AG6" s="603" t="s">
        <v>42</v>
      </c>
      <c r="AH6" s="609">
        <f>SUM(AH7:AH12)</f>
        <v>179882375</v>
      </c>
      <c r="AI6" s="583"/>
      <c r="AJ6" s="583"/>
      <c r="AK6" s="610"/>
      <c r="AL6" s="583"/>
      <c r="AM6" s="583"/>
      <c r="AN6" s="583"/>
      <c r="AO6" s="583"/>
      <c r="AP6" s="583"/>
      <c r="AQ6" s="583"/>
      <c r="AR6" s="583"/>
      <c r="AS6" s="583"/>
      <c r="AT6" s="583"/>
      <c r="AU6" s="583"/>
      <c r="AV6" s="583"/>
      <c r="AW6" s="583"/>
      <c r="AX6" s="583"/>
      <c r="AY6" s="583"/>
      <c r="AZ6" s="583"/>
      <c r="BA6" s="583"/>
      <c r="BB6" s="583"/>
      <c r="BC6" s="583"/>
      <c r="BD6" s="583"/>
      <c r="BE6" s="583"/>
      <c r="BF6" s="583"/>
      <c r="BG6" s="583"/>
      <c r="BH6" s="583"/>
    </row>
    <row r="7" spans="1:60" s="622" customFormat="1" ht="37.5" x14ac:dyDescent="0.3">
      <c r="A7" s="612" t="str">
        <f t="shared" ref="A7:A17" si="0">+ CONCATENATE("ID", "-", B7, "-",C7, ".", D7, ".", E7)</f>
        <v>ID-DCA-1.1.1</v>
      </c>
      <c r="B7" s="613" t="s">
        <v>60</v>
      </c>
      <c r="C7" s="613">
        <v>1</v>
      </c>
      <c r="D7" s="613">
        <v>1</v>
      </c>
      <c r="E7" s="613">
        <v>1</v>
      </c>
      <c r="F7" s="614"/>
      <c r="G7" s="614"/>
      <c r="H7" s="614" t="s">
        <v>416</v>
      </c>
      <c r="I7" s="614"/>
      <c r="J7" s="615" t="s">
        <v>417</v>
      </c>
      <c r="K7" s="613" t="s">
        <v>47</v>
      </c>
      <c r="L7" s="613" t="s">
        <v>96</v>
      </c>
      <c r="M7" s="616" t="s">
        <v>49</v>
      </c>
      <c r="N7" s="613" t="s">
        <v>208</v>
      </c>
      <c r="O7" s="616" t="s">
        <v>12</v>
      </c>
      <c r="P7" s="616" t="s">
        <v>15</v>
      </c>
      <c r="Q7" s="617"/>
      <c r="R7" s="618"/>
      <c r="S7" s="618"/>
      <c r="T7" s="613"/>
      <c r="U7" s="618"/>
      <c r="V7" s="618"/>
      <c r="W7" s="618"/>
      <c r="X7" s="618"/>
      <c r="Y7" s="618"/>
      <c r="Z7" s="619"/>
      <c r="AA7" s="619"/>
      <c r="AB7" s="619"/>
      <c r="AC7" s="620" t="s">
        <v>418</v>
      </c>
      <c r="AD7" s="620" t="s">
        <v>418</v>
      </c>
      <c r="AE7" s="620" t="s">
        <v>418</v>
      </c>
      <c r="AF7" s="620" t="s">
        <v>418</v>
      </c>
      <c r="AG7" s="616" t="s">
        <v>42</v>
      </c>
      <c r="AH7" s="621">
        <v>51465375</v>
      </c>
    </row>
    <row r="8" spans="1:60" s="622" customFormat="1" ht="37.5" x14ac:dyDescent="0.3">
      <c r="A8" s="612" t="str">
        <f t="shared" si="0"/>
        <v>ID-DCA-1.1.2</v>
      </c>
      <c r="B8" s="613" t="s">
        <v>60</v>
      </c>
      <c r="C8" s="613">
        <v>1</v>
      </c>
      <c r="D8" s="613">
        <v>1</v>
      </c>
      <c r="E8" s="613">
        <v>2</v>
      </c>
      <c r="F8" s="614"/>
      <c r="G8" s="614"/>
      <c r="H8" s="614" t="s">
        <v>98</v>
      </c>
      <c r="I8" s="614"/>
      <c r="J8" s="615" t="s">
        <v>419</v>
      </c>
      <c r="K8" s="613" t="s">
        <v>60</v>
      </c>
      <c r="L8" s="616" t="s">
        <v>420</v>
      </c>
      <c r="M8" s="616" t="s">
        <v>49</v>
      </c>
      <c r="N8" s="613" t="s">
        <v>208</v>
      </c>
      <c r="O8" s="616" t="s">
        <v>12</v>
      </c>
      <c r="P8" s="616" t="s">
        <v>15</v>
      </c>
      <c r="Q8" s="617"/>
      <c r="R8" s="618"/>
      <c r="S8" s="618"/>
      <c r="T8" s="613"/>
      <c r="U8" s="618"/>
      <c r="V8" s="618"/>
      <c r="W8" s="618"/>
      <c r="X8" s="618"/>
      <c r="Y8" s="618"/>
      <c r="Z8" s="619"/>
      <c r="AA8" s="619"/>
      <c r="AB8" s="619"/>
      <c r="AC8" s="623"/>
      <c r="AD8" s="624"/>
      <c r="AE8" s="624"/>
      <c r="AF8" s="624"/>
      <c r="AG8" s="616" t="s">
        <v>42</v>
      </c>
      <c r="AH8" s="621">
        <f>8400000+26000000</f>
        <v>34400000</v>
      </c>
    </row>
    <row r="9" spans="1:60" s="622" customFormat="1" ht="37.5" x14ac:dyDescent="0.3">
      <c r="A9" s="612" t="str">
        <f t="shared" si="0"/>
        <v>ID-DCA-1.1.3</v>
      </c>
      <c r="B9" s="613" t="s">
        <v>60</v>
      </c>
      <c r="C9" s="613">
        <v>1</v>
      </c>
      <c r="D9" s="613">
        <v>1</v>
      </c>
      <c r="E9" s="613">
        <v>3</v>
      </c>
      <c r="F9" s="614"/>
      <c r="G9" s="614"/>
      <c r="H9" s="614" t="s">
        <v>101</v>
      </c>
      <c r="I9" s="614"/>
      <c r="J9" s="615" t="s">
        <v>421</v>
      </c>
      <c r="K9" s="613" t="s">
        <v>60</v>
      </c>
      <c r="L9" s="613" t="s">
        <v>422</v>
      </c>
      <c r="M9" s="616" t="s">
        <v>423</v>
      </c>
      <c r="N9" s="613" t="s">
        <v>208</v>
      </c>
      <c r="O9" s="616" t="s">
        <v>12</v>
      </c>
      <c r="P9" s="616" t="s">
        <v>15</v>
      </c>
      <c r="Q9" s="617"/>
      <c r="R9" s="618"/>
      <c r="S9" s="618"/>
      <c r="T9" s="613"/>
      <c r="U9" s="618"/>
      <c r="V9" s="618"/>
      <c r="W9" s="618"/>
      <c r="X9" s="618"/>
      <c r="Y9" s="618"/>
      <c r="Z9" s="619"/>
      <c r="AA9" s="619"/>
      <c r="AB9" s="619"/>
      <c r="AC9" s="625" t="s">
        <v>76</v>
      </c>
      <c r="AD9" s="625" t="s">
        <v>76</v>
      </c>
      <c r="AE9" s="625" t="s">
        <v>76</v>
      </c>
      <c r="AF9" s="625" t="s">
        <v>76</v>
      </c>
      <c r="AG9" s="616" t="s">
        <v>42</v>
      </c>
      <c r="AH9" s="621">
        <v>0</v>
      </c>
    </row>
    <row r="10" spans="1:60" s="622" customFormat="1" ht="89.25" customHeight="1" x14ac:dyDescent="0.3">
      <c r="A10" s="612" t="str">
        <f t="shared" si="0"/>
        <v>ID-DCA-1.1.4</v>
      </c>
      <c r="B10" s="613" t="s">
        <v>60</v>
      </c>
      <c r="C10" s="613">
        <v>1</v>
      </c>
      <c r="D10" s="613">
        <v>1</v>
      </c>
      <c r="E10" s="613">
        <v>4</v>
      </c>
      <c r="F10" s="614"/>
      <c r="G10" s="614"/>
      <c r="H10" s="614" t="s">
        <v>424</v>
      </c>
      <c r="I10" s="614"/>
      <c r="J10" s="626" t="s">
        <v>425</v>
      </c>
      <c r="K10" s="613" t="s">
        <v>60</v>
      </c>
      <c r="L10" s="616" t="s">
        <v>426</v>
      </c>
      <c r="M10" s="616" t="s">
        <v>427</v>
      </c>
      <c r="N10" s="613" t="s">
        <v>208</v>
      </c>
      <c r="O10" s="616" t="s">
        <v>12</v>
      </c>
      <c r="P10" s="616" t="s">
        <v>15</v>
      </c>
      <c r="Q10" s="617"/>
      <c r="R10" s="618"/>
      <c r="S10" s="618"/>
      <c r="T10" s="613"/>
      <c r="U10" s="618"/>
      <c r="V10" s="618"/>
      <c r="W10" s="618"/>
      <c r="X10" s="618"/>
      <c r="Y10" s="618"/>
      <c r="Z10" s="619"/>
      <c r="AA10" s="619"/>
      <c r="AB10" s="619"/>
      <c r="AC10" s="625" t="s">
        <v>428</v>
      </c>
      <c r="AD10" s="625" t="s">
        <v>428</v>
      </c>
      <c r="AE10" s="625" t="s">
        <v>428</v>
      </c>
      <c r="AF10" s="625" t="s">
        <v>428</v>
      </c>
      <c r="AG10" s="616" t="s">
        <v>42</v>
      </c>
      <c r="AH10" s="621">
        <v>0</v>
      </c>
    </row>
    <row r="11" spans="1:60" s="622" customFormat="1" ht="60" customHeight="1" x14ac:dyDescent="0.3">
      <c r="A11" s="612" t="str">
        <f t="shared" si="0"/>
        <v>ID-DCA-1.1.5</v>
      </c>
      <c r="B11" s="613" t="s">
        <v>60</v>
      </c>
      <c r="C11" s="613">
        <v>1</v>
      </c>
      <c r="D11" s="613">
        <v>1</v>
      </c>
      <c r="E11" s="613">
        <v>5</v>
      </c>
      <c r="F11" s="614"/>
      <c r="G11" s="614"/>
      <c r="H11" s="614" t="s">
        <v>429</v>
      </c>
      <c r="I11" s="614"/>
      <c r="J11" s="626" t="s">
        <v>430</v>
      </c>
      <c r="K11" s="613" t="s">
        <v>60</v>
      </c>
      <c r="L11" s="616" t="s">
        <v>431</v>
      </c>
      <c r="M11" s="616" t="s">
        <v>49</v>
      </c>
      <c r="N11" s="613" t="s">
        <v>208</v>
      </c>
      <c r="O11" s="616" t="s">
        <v>12</v>
      </c>
      <c r="P11" s="616" t="s">
        <v>15</v>
      </c>
      <c r="Q11" s="617"/>
      <c r="R11" s="618"/>
      <c r="S11" s="618"/>
      <c r="T11" s="613"/>
      <c r="U11" s="618"/>
      <c r="V11" s="618"/>
      <c r="W11" s="618"/>
      <c r="X11" s="618"/>
      <c r="Y11" s="618"/>
      <c r="Z11" s="619"/>
      <c r="AA11" s="619"/>
      <c r="AB11" s="619"/>
      <c r="AC11" s="625" t="s">
        <v>432</v>
      </c>
      <c r="AD11" s="625" t="s">
        <v>432</v>
      </c>
      <c r="AE11" s="625" t="s">
        <v>432</v>
      </c>
      <c r="AF11" s="625" t="s">
        <v>432</v>
      </c>
      <c r="AG11" s="616" t="s">
        <v>42</v>
      </c>
      <c r="AH11" s="621">
        <f>1000000+(180000*4)+36400000+45000000</f>
        <v>83120000</v>
      </c>
    </row>
    <row r="12" spans="1:60" s="622" customFormat="1" ht="66.75" customHeight="1" x14ac:dyDescent="0.3">
      <c r="A12" s="612" t="str">
        <f>+ CONCATENATE("ID", "-", B12, "-",C12, ".", D12, ".", E12)</f>
        <v>ID-DCA-1.1.6</v>
      </c>
      <c r="B12" s="613" t="s">
        <v>60</v>
      </c>
      <c r="C12" s="613">
        <v>1</v>
      </c>
      <c r="D12" s="613">
        <v>1</v>
      </c>
      <c r="E12" s="613">
        <v>6</v>
      </c>
      <c r="F12" s="614"/>
      <c r="G12" s="614"/>
      <c r="H12" s="614" t="s">
        <v>433</v>
      </c>
      <c r="I12" s="614"/>
      <c r="J12" s="626" t="s">
        <v>434</v>
      </c>
      <c r="K12" s="613" t="s">
        <v>60</v>
      </c>
      <c r="L12" s="616" t="s">
        <v>435</v>
      </c>
      <c r="M12" s="616" t="s">
        <v>215</v>
      </c>
      <c r="N12" s="613" t="s">
        <v>208</v>
      </c>
      <c r="O12" s="616" t="s">
        <v>12</v>
      </c>
      <c r="P12" s="616" t="s">
        <v>15</v>
      </c>
      <c r="Q12" s="617"/>
      <c r="R12" s="618"/>
      <c r="S12" s="618"/>
      <c r="T12" s="613"/>
      <c r="U12" s="618"/>
      <c r="V12" s="618"/>
      <c r="W12" s="618"/>
      <c r="X12" s="618"/>
      <c r="Y12" s="618"/>
      <c r="Z12" s="619"/>
      <c r="AA12" s="619"/>
      <c r="AB12" s="619"/>
      <c r="AC12" s="625" t="s">
        <v>436</v>
      </c>
      <c r="AD12" s="625" t="s">
        <v>436</v>
      </c>
      <c r="AE12" s="625" t="s">
        <v>436</v>
      </c>
      <c r="AF12" s="625" t="s">
        <v>436</v>
      </c>
      <c r="AG12" s="616" t="s">
        <v>42</v>
      </c>
      <c r="AH12" s="621">
        <v>10897000</v>
      </c>
    </row>
    <row r="13" spans="1:60" s="611" customFormat="1" ht="37.5" x14ac:dyDescent="0.3">
      <c r="A13" s="599" t="str">
        <f>+ CONCATENATE("ID", "-", B13, "-",C13, ".", D13, ".", E13)</f>
        <v>ID-DCA-1.2.</v>
      </c>
      <c r="B13" s="599" t="s">
        <v>60</v>
      </c>
      <c r="C13" s="599">
        <v>1</v>
      </c>
      <c r="D13" s="599">
        <v>2</v>
      </c>
      <c r="E13" s="599"/>
      <c r="F13" s="600"/>
      <c r="G13" s="627" t="s">
        <v>437</v>
      </c>
      <c r="H13" s="628"/>
      <c r="I13" s="628"/>
      <c r="J13" s="600"/>
      <c r="K13" s="604" t="s">
        <v>60</v>
      </c>
      <c r="L13" s="604"/>
      <c r="M13" s="603" t="s">
        <v>49</v>
      </c>
      <c r="N13" s="604" t="s">
        <v>50</v>
      </c>
      <c r="O13" s="603" t="s">
        <v>12</v>
      </c>
      <c r="P13" s="603" t="s">
        <v>15</v>
      </c>
      <c r="Q13" s="629" t="s">
        <v>438</v>
      </c>
      <c r="R13" s="630">
        <v>1</v>
      </c>
      <c r="S13" s="631" t="s">
        <v>345</v>
      </c>
      <c r="T13" s="606">
        <v>0.1</v>
      </c>
      <c r="U13" s="607">
        <v>0.25</v>
      </c>
      <c r="V13" s="607"/>
      <c r="W13" s="607">
        <v>0.25</v>
      </c>
      <c r="X13" s="604"/>
      <c r="Y13" s="607">
        <v>0.25</v>
      </c>
      <c r="Z13" s="608"/>
      <c r="AA13" s="607">
        <v>0.25</v>
      </c>
      <c r="AB13" s="608"/>
      <c r="AC13" s="608"/>
      <c r="AD13" s="608"/>
      <c r="AE13" s="608"/>
      <c r="AF13" s="608"/>
      <c r="AG13" s="603" t="s">
        <v>42</v>
      </c>
      <c r="AH13" s="609">
        <f>SUM(AH14:AH14)</f>
        <v>1590000</v>
      </c>
      <c r="AI13" s="583"/>
      <c r="AJ13" s="583"/>
      <c r="AK13" s="583"/>
      <c r="AL13" s="583"/>
      <c r="AM13" s="583"/>
      <c r="AN13" s="583"/>
      <c r="AO13" s="583"/>
      <c r="AP13" s="583"/>
      <c r="AQ13" s="583"/>
      <c r="AR13" s="583"/>
      <c r="AS13" s="583"/>
      <c r="AT13" s="583"/>
      <c r="AU13" s="583"/>
      <c r="AV13" s="583"/>
      <c r="AW13" s="583"/>
      <c r="AX13" s="583"/>
      <c r="AY13" s="583"/>
      <c r="AZ13" s="583"/>
      <c r="BA13" s="583"/>
      <c r="BB13" s="583"/>
      <c r="BC13" s="583"/>
      <c r="BD13" s="583"/>
      <c r="BE13" s="583"/>
      <c r="BF13" s="583"/>
      <c r="BG13" s="583"/>
      <c r="BH13" s="583"/>
    </row>
    <row r="14" spans="1:60" s="622" customFormat="1" ht="37.5" x14ac:dyDescent="0.3">
      <c r="A14" s="612" t="str">
        <f t="shared" si="0"/>
        <v>ID-DCA-1.2.1</v>
      </c>
      <c r="B14" s="613" t="s">
        <v>60</v>
      </c>
      <c r="C14" s="613">
        <v>1</v>
      </c>
      <c r="D14" s="613">
        <v>2</v>
      </c>
      <c r="E14" s="613">
        <v>1</v>
      </c>
      <c r="F14" s="632"/>
      <c r="G14" s="633"/>
      <c r="H14" s="632" t="s">
        <v>439</v>
      </c>
      <c r="I14" s="633"/>
      <c r="J14" s="634" t="s">
        <v>440</v>
      </c>
      <c r="K14" s="613" t="s">
        <v>60</v>
      </c>
      <c r="L14" s="613" t="s">
        <v>422</v>
      </c>
      <c r="M14" s="616" t="s">
        <v>49</v>
      </c>
      <c r="N14" s="613" t="s">
        <v>50</v>
      </c>
      <c r="O14" s="616" t="s">
        <v>13</v>
      </c>
      <c r="P14" s="616" t="s">
        <v>15</v>
      </c>
      <c r="Q14" s="617"/>
      <c r="R14" s="618"/>
      <c r="S14" s="618"/>
      <c r="T14" s="613"/>
      <c r="U14" s="618"/>
      <c r="V14" s="618"/>
      <c r="W14" s="618"/>
      <c r="X14" s="618"/>
      <c r="Y14" s="618"/>
      <c r="Z14" s="619"/>
      <c r="AA14" s="619"/>
      <c r="AB14" s="619"/>
      <c r="AC14" s="625" t="s">
        <v>441</v>
      </c>
      <c r="AD14" s="625" t="s">
        <v>441</v>
      </c>
      <c r="AE14" s="625" t="s">
        <v>441</v>
      </c>
      <c r="AF14" s="625" t="s">
        <v>441</v>
      </c>
      <c r="AG14" s="616" t="s">
        <v>42</v>
      </c>
      <c r="AH14" s="621">
        <v>1590000</v>
      </c>
    </row>
    <row r="15" spans="1:60" s="611" customFormat="1" ht="37.5" x14ac:dyDescent="0.3">
      <c r="A15" s="598"/>
      <c r="B15" s="599" t="s">
        <v>60</v>
      </c>
      <c r="C15" s="599">
        <v>1</v>
      </c>
      <c r="D15" s="599">
        <v>3</v>
      </c>
      <c r="E15" s="599"/>
      <c r="F15" s="600"/>
      <c r="G15" s="635" t="s">
        <v>442</v>
      </c>
      <c r="H15" s="600"/>
      <c r="I15" s="600"/>
      <c r="J15" s="603"/>
      <c r="K15" s="604"/>
      <c r="L15" s="604"/>
      <c r="M15" s="603"/>
      <c r="N15" s="604"/>
      <c r="O15" s="603"/>
      <c r="P15" s="603"/>
      <c r="Q15" s="629" t="s">
        <v>438</v>
      </c>
      <c r="R15" s="630">
        <v>1</v>
      </c>
      <c r="S15" s="631" t="s">
        <v>345</v>
      </c>
      <c r="T15" s="606">
        <v>0.1</v>
      </c>
      <c r="U15" s="607">
        <v>0.25</v>
      </c>
      <c r="V15" s="607"/>
      <c r="W15" s="607">
        <v>0.25</v>
      </c>
      <c r="X15" s="604"/>
      <c r="Y15" s="607">
        <v>0.25</v>
      </c>
      <c r="Z15" s="608"/>
      <c r="AA15" s="607">
        <v>0.25</v>
      </c>
      <c r="AB15" s="608"/>
      <c r="AC15" s="608"/>
      <c r="AD15" s="608"/>
      <c r="AE15" s="608"/>
      <c r="AF15" s="608"/>
      <c r="AG15" s="603" t="s">
        <v>42</v>
      </c>
      <c r="AH15" s="609">
        <f>SUM(AH16:AH17)</f>
        <v>680000</v>
      </c>
      <c r="AI15" s="583"/>
      <c r="AJ15" s="583"/>
      <c r="AK15" s="583"/>
      <c r="AL15" s="583"/>
      <c r="AM15" s="583"/>
      <c r="AN15" s="583"/>
      <c r="AO15" s="583"/>
      <c r="AP15" s="583"/>
      <c r="AQ15" s="583"/>
      <c r="AR15" s="583"/>
      <c r="AS15" s="583"/>
      <c r="AT15" s="583"/>
      <c r="AU15" s="583"/>
      <c r="AV15" s="583"/>
      <c r="AW15" s="583"/>
      <c r="AX15" s="583"/>
      <c r="AY15" s="583"/>
      <c r="AZ15" s="583"/>
      <c r="BA15" s="583"/>
      <c r="BB15" s="583"/>
      <c r="BC15" s="583"/>
      <c r="BD15" s="583"/>
      <c r="BE15" s="583"/>
      <c r="BF15" s="583"/>
      <c r="BG15" s="583"/>
      <c r="BH15" s="583"/>
    </row>
    <row r="16" spans="1:60" s="622" customFormat="1" ht="37.5" x14ac:dyDescent="0.3">
      <c r="A16" s="612" t="str">
        <f t="shared" si="0"/>
        <v>ID-DCA-1.3.1</v>
      </c>
      <c r="B16" s="613" t="s">
        <v>60</v>
      </c>
      <c r="C16" s="613">
        <v>1</v>
      </c>
      <c r="D16" s="613">
        <v>3</v>
      </c>
      <c r="E16" s="613">
        <v>1</v>
      </c>
      <c r="F16" s="632"/>
      <c r="G16" s="633"/>
      <c r="H16" s="632" t="s">
        <v>443</v>
      </c>
      <c r="I16" s="633"/>
      <c r="J16" s="634" t="s">
        <v>444</v>
      </c>
      <c r="K16" s="613" t="s">
        <v>60</v>
      </c>
      <c r="L16" s="613" t="s">
        <v>420</v>
      </c>
      <c r="M16" s="613" t="s">
        <v>60</v>
      </c>
      <c r="N16" s="613" t="s">
        <v>50</v>
      </c>
      <c r="O16" s="616" t="s">
        <v>12</v>
      </c>
      <c r="P16" s="616" t="s">
        <v>15</v>
      </c>
      <c r="Q16" s="617"/>
      <c r="R16" s="618"/>
      <c r="S16" s="618"/>
      <c r="T16" s="613"/>
      <c r="U16" s="618"/>
      <c r="V16" s="618"/>
      <c r="W16" s="618"/>
      <c r="X16" s="618"/>
      <c r="Y16" s="618"/>
      <c r="Z16" s="619"/>
      <c r="AA16" s="619"/>
      <c r="AB16" s="619"/>
      <c r="AC16" s="619"/>
      <c r="AD16" s="619"/>
      <c r="AE16" s="619"/>
      <c r="AF16" s="619"/>
      <c r="AG16" s="616" t="s">
        <v>42</v>
      </c>
      <c r="AH16" s="621">
        <v>80000</v>
      </c>
    </row>
    <row r="17" spans="1:60" s="622" customFormat="1" ht="37.5" x14ac:dyDescent="0.3">
      <c r="A17" s="612" t="str">
        <f t="shared" si="0"/>
        <v>ID-DCA-1.3.2</v>
      </c>
      <c r="B17" s="613" t="s">
        <v>60</v>
      </c>
      <c r="C17" s="613">
        <v>1</v>
      </c>
      <c r="D17" s="613">
        <v>3</v>
      </c>
      <c r="E17" s="613">
        <v>2</v>
      </c>
      <c r="F17" s="632"/>
      <c r="G17" s="633"/>
      <c r="H17" s="632" t="s">
        <v>445</v>
      </c>
      <c r="I17" s="633"/>
      <c r="J17" s="634" t="s">
        <v>446</v>
      </c>
      <c r="K17" s="613" t="s">
        <v>60</v>
      </c>
      <c r="L17" s="613" t="s">
        <v>447</v>
      </c>
      <c r="M17" s="616" t="s">
        <v>49</v>
      </c>
      <c r="N17" s="613" t="s">
        <v>50</v>
      </c>
      <c r="O17" s="616" t="s">
        <v>12</v>
      </c>
      <c r="P17" s="616" t="s">
        <v>15</v>
      </c>
      <c r="Q17" s="617"/>
      <c r="R17" s="618"/>
      <c r="S17" s="618"/>
      <c r="T17" s="613"/>
      <c r="U17" s="618"/>
      <c r="V17" s="618"/>
      <c r="W17" s="618"/>
      <c r="X17" s="618"/>
      <c r="Y17" s="618"/>
      <c r="Z17" s="619"/>
      <c r="AA17" s="619"/>
      <c r="AB17" s="619"/>
      <c r="AC17" s="619"/>
      <c r="AD17" s="619"/>
      <c r="AE17" s="619"/>
      <c r="AF17" s="619"/>
      <c r="AG17" s="616" t="s">
        <v>42</v>
      </c>
      <c r="AH17" s="621">
        <v>600000</v>
      </c>
    </row>
    <row r="18" spans="1:60" s="597" customFormat="1" ht="37.5" x14ac:dyDescent="0.3">
      <c r="A18" s="584"/>
      <c r="B18" s="584" t="s">
        <v>60</v>
      </c>
      <c r="C18" s="585">
        <v>2</v>
      </c>
      <c r="D18" s="585"/>
      <c r="E18" s="585"/>
      <c r="F18" s="586" t="s">
        <v>448</v>
      </c>
      <c r="G18" s="587"/>
      <c r="H18" s="587"/>
      <c r="I18" s="587"/>
      <c r="J18" s="588"/>
      <c r="K18" s="589"/>
      <c r="L18" s="589"/>
      <c r="M18" s="588"/>
      <c r="N18" s="589"/>
      <c r="O18" s="588"/>
      <c r="P18" s="588"/>
      <c r="Q18" s="590" t="s">
        <v>438</v>
      </c>
      <c r="R18" s="636">
        <f>AVERAGE(R19,R26,R33)</f>
        <v>1</v>
      </c>
      <c r="S18" s="592"/>
      <c r="T18" s="593">
        <v>0.2</v>
      </c>
      <c r="U18" s="594"/>
      <c r="V18" s="594"/>
      <c r="W18" s="594"/>
      <c r="X18" s="594"/>
      <c r="Y18" s="594"/>
      <c r="Z18" s="594"/>
      <c r="AA18" s="594"/>
      <c r="AB18" s="594"/>
      <c r="AC18" s="594"/>
      <c r="AD18" s="594"/>
      <c r="AE18" s="594"/>
      <c r="AF18" s="594"/>
      <c r="AG18" s="595" t="s">
        <v>42</v>
      </c>
      <c r="AH18" s="596">
        <f>AH19+AH26</f>
        <v>0</v>
      </c>
      <c r="AI18" s="583"/>
      <c r="AJ18" s="583"/>
      <c r="AK18" s="583"/>
      <c r="AL18" s="583"/>
      <c r="AM18" s="583"/>
      <c r="AN18" s="583"/>
      <c r="AO18" s="583"/>
      <c r="AP18" s="583"/>
      <c r="AQ18" s="583"/>
      <c r="AR18" s="583"/>
      <c r="AS18" s="583"/>
      <c r="AT18" s="583"/>
      <c r="AU18" s="583"/>
      <c r="AV18" s="583"/>
      <c r="AW18" s="583"/>
      <c r="AX18" s="583"/>
      <c r="AY18" s="583"/>
      <c r="AZ18" s="583"/>
      <c r="BA18" s="583"/>
      <c r="BB18" s="583"/>
      <c r="BC18" s="583"/>
      <c r="BD18" s="583"/>
      <c r="BE18" s="583"/>
      <c r="BF18" s="583"/>
      <c r="BG18" s="583"/>
      <c r="BH18" s="583"/>
    </row>
    <row r="19" spans="1:60" s="611" customFormat="1" ht="37.5" x14ac:dyDescent="0.3">
      <c r="A19" s="598"/>
      <c r="B19" s="598" t="s">
        <v>60</v>
      </c>
      <c r="C19" s="599">
        <v>2</v>
      </c>
      <c r="D19" s="599">
        <v>1</v>
      </c>
      <c r="E19" s="599"/>
      <c r="F19" s="600"/>
      <c r="G19" s="635" t="s">
        <v>449</v>
      </c>
      <c r="H19" s="600"/>
      <c r="I19" s="600"/>
      <c r="J19" s="603"/>
      <c r="K19" s="604"/>
      <c r="L19" s="604"/>
      <c r="M19" s="603"/>
      <c r="N19" s="604"/>
      <c r="O19" s="603"/>
      <c r="P19" s="603"/>
      <c r="Q19" s="603" t="s">
        <v>438</v>
      </c>
      <c r="R19" s="630">
        <v>1</v>
      </c>
      <c r="S19" s="631" t="s">
        <v>345</v>
      </c>
      <c r="T19" s="606">
        <v>0.5</v>
      </c>
      <c r="U19" s="607">
        <v>0.25</v>
      </c>
      <c r="V19" s="607"/>
      <c r="W19" s="607">
        <v>0.25</v>
      </c>
      <c r="X19" s="604"/>
      <c r="Y19" s="607">
        <v>0.25</v>
      </c>
      <c r="Z19" s="608"/>
      <c r="AA19" s="607">
        <v>0.25</v>
      </c>
      <c r="AB19" s="608"/>
      <c r="AC19" s="608"/>
      <c r="AD19" s="608"/>
      <c r="AE19" s="608"/>
      <c r="AF19" s="608"/>
      <c r="AG19" s="603" t="s">
        <v>42</v>
      </c>
      <c r="AH19" s="609">
        <f>SUM(AH20:AH25)</f>
        <v>0</v>
      </c>
      <c r="AI19" s="583"/>
      <c r="AJ19" s="583"/>
      <c r="AK19" s="583"/>
      <c r="AL19" s="583"/>
      <c r="AM19" s="583"/>
      <c r="AN19" s="583"/>
      <c r="AO19" s="583"/>
      <c r="AP19" s="583"/>
      <c r="AQ19" s="583"/>
      <c r="AR19" s="583"/>
      <c r="AS19" s="583"/>
      <c r="AT19" s="583"/>
      <c r="AU19" s="583"/>
      <c r="AV19" s="583"/>
      <c r="AW19" s="583"/>
      <c r="AX19" s="583"/>
      <c r="AY19" s="583"/>
      <c r="AZ19" s="583"/>
      <c r="BA19" s="583"/>
      <c r="BB19" s="583"/>
      <c r="BC19" s="583"/>
      <c r="BD19" s="583"/>
      <c r="BE19" s="583"/>
      <c r="BF19" s="583"/>
      <c r="BG19" s="583"/>
      <c r="BH19" s="583"/>
    </row>
    <row r="20" spans="1:60" s="622" customFormat="1" ht="37.5" x14ac:dyDescent="0.3">
      <c r="A20" s="612" t="str">
        <f t="shared" ref="A20:A25" si="1">+ CONCATENATE("ID", "-", B20, "-",C20, ".", D20, ".", E20)</f>
        <v>ID-DCA-2.1.1</v>
      </c>
      <c r="B20" s="613" t="s">
        <v>60</v>
      </c>
      <c r="C20" s="613">
        <v>2</v>
      </c>
      <c r="D20" s="613">
        <v>1</v>
      </c>
      <c r="E20" s="613">
        <v>1</v>
      </c>
      <c r="F20" s="632"/>
      <c r="G20" s="633"/>
      <c r="H20" s="632" t="s">
        <v>450</v>
      </c>
      <c r="I20" s="633"/>
      <c r="J20" s="634" t="s">
        <v>451</v>
      </c>
      <c r="K20" s="613" t="s">
        <v>60</v>
      </c>
      <c r="L20" s="616" t="s">
        <v>452</v>
      </c>
      <c r="M20" s="616" t="s">
        <v>60</v>
      </c>
      <c r="N20" s="613" t="s">
        <v>50</v>
      </c>
      <c r="O20" s="616" t="s">
        <v>12</v>
      </c>
      <c r="P20" s="616" t="s">
        <v>15</v>
      </c>
      <c r="Q20" s="617"/>
      <c r="R20" s="618"/>
      <c r="S20" s="618"/>
      <c r="T20" s="613"/>
      <c r="U20" s="618"/>
      <c r="V20" s="618"/>
      <c r="W20" s="618"/>
      <c r="X20" s="618"/>
      <c r="Y20" s="618"/>
      <c r="Z20" s="619"/>
      <c r="AA20" s="619"/>
      <c r="AB20" s="619"/>
      <c r="AC20" s="619"/>
      <c r="AD20" s="619"/>
      <c r="AE20" s="637"/>
      <c r="AF20" s="637"/>
      <c r="AG20" s="616" t="s">
        <v>42</v>
      </c>
      <c r="AH20" s="621">
        <v>0</v>
      </c>
    </row>
    <row r="21" spans="1:60" s="622" customFormat="1" ht="37.5" x14ac:dyDescent="0.3">
      <c r="A21" s="612" t="str">
        <f t="shared" si="1"/>
        <v>ID-DCA-2.1.2</v>
      </c>
      <c r="B21" s="613" t="s">
        <v>60</v>
      </c>
      <c r="C21" s="613">
        <v>2</v>
      </c>
      <c r="D21" s="613">
        <v>1</v>
      </c>
      <c r="E21" s="613">
        <v>2</v>
      </c>
      <c r="F21" s="632"/>
      <c r="G21" s="633"/>
      <c r="H21" s="632" t="s">
        <v>453</v>
      </c>
      <c r="I21" s="633"/>
      <c r="J21" s="634" t="s">
        <v>454</v>
      </c>
      <c r="K21" s="613" t="s">
        <v>60</v>
      </c>
      <c r="L21" s="616" t="s">
        <v>452</v>
      </c>
      <c r="M21" s="616" t="s">
        <v>62</v>
      </c>
      <c r="N21" s="613" t="s">
        <v>50</v>
      </c>
      <c r="O21" s="616" t="s">
        <v>12</v>
      </c>
      <c r="P21" s="616" t="s">
        <v>15</v>
      </c>
      <c r="Q21" s="617"/>
      <c r="R21" s="618"/>
      <c r="S21" s="618"/>
      <c r="T21" s="613"/>
      <c r="U21" s="618"/>
      <c r="V21" s="618"/>
      <c r="W21" s="618"/>
      <c r="X21" s="618"/>
      <c r="Y21" s="618"/>
      <c r="Z21" s="619"/>
      <c r="AA21" s="619"/>
      <c r="AB21" s="619"/>
      <c r="AC21" s="619"/>
      <c r="AD21" s="619"/>
      <c r="AE21" s="638"/>
      <c r="AF21" s="638"/>
      <c r="AG21" s="616" t="s">
        <v>42</v>
      </c>
      <c r="AH21" s="621">
        <v>0</v>
      </c>
    </row>
    <row r="22" spans="1:60" s="622" customFormat="1" ht="37.5" x14ac:dyDescent="0.3">
      <c r="A22" s="612" t="str">
        <f t="shared" si="1"/>
        <v>ID-DCA-2.1.3</v>
      </c>
      <c r="B22" s="613" t="s">
        <v>60</v>
      </c>
      <c r="C22" s="613">
        <v>2</v>
      </c>
      <c r="D22" s="613">
        <v>1</v>
      </c>
      <c r="E22" s="613">
        <v>3</v>
      </c>
      <c r="F22" s="632"/>
      <c r="G22" s="633"/>
      <c r="H22" s="632" t="s">
        <v>455</v>
      </c>
      <c r="I22" s="633"/>
      <c r="J22" s="620" t="s">
        <v>456</v>
      </c>
      <c r="K22" s="613" t="s">
        <v>60</v>
      </c>
      <c r="L22" s="616" t="s">
        <v>452</v>
      </c>
      <c r="M22" s="616" t="s">
        <v>62</v>
      </c>
      <c r="N22" s="613" t="s">
        <v>50</v>
      </c>
      <c r="O22" s="616" t="s">
        <v>12</v>
      </c>
      <c r="P22" s="616" t="s">
        <v>15</v>
      </c>
      <c r="Q22" s="617"/>
      <c r="R22" s="618"/>
      <c r="S22" s="618"/>
      <c r="T22" s="613"/>
      <c r="U22" s="618"/>
      <c r="V22" s="618"/>
      <c r="W22" s="618"/>
      <c r="X22" s="618"/>
      <c r="Y22" s="618"/>
      <c r="Z22" s="619"/>
      <c r="AA22" s="619"/>
      <c r="AB22" s="619"/>
      <c r="AC22" s="619"/>
      <c r="AD22" s="619"/>
      <c r="AE22" s="619"/>
      <c r="AF22" s="619"/>
      <c r="AG22" s="616" t="s">
        <v>42</v>
      </c>
      <c r="AH22" s="621">
        <v>0</v>
      </c>
    </row>
    <row r="23" spans="1:60" s="622" customFormat="1" ht="37.5" x14ac:dyDescent="0.3">
      <c r="A23" s="612" t="str">
        <f t="shared" si="1"/>
        <v>ID-DCA-2.1.4</v>
      </c>
      <c r="B23" s="613" t="s">
        <v>60</v>
      </c>
      <c r="C23" s="613">
        <v>2</v>
      </c>
      <c r="D23" s="613">
        <v>1</v>
      </c>
      <c r="E23" s="613">
        <v>4</v>
      </c>
      <c r="F23" s="632"/>
      <c r="G23" s="633"/>
      <c r="H23" s="639" t="s">
        <v>457</v>
      </c>
      <c r="I23" s="640"/>
      <c r="J23" s="620" t="s">
        <v>458</v>
      </c>
      <c r="K23" s="613" t="s">
        <v>60</v>
      </c>
      <c r="L23" s="616" t="s">
        <v>452</v>
      </c>
      <c r="M23" s="616" t="s">
        <v>49</v>
      </c>
      <c r="N23" s="613" t="s">
        <v>50</v>
      </c>
      <c r="O23" s="616" t="s">
        <v>13</v>
      </c>
      <c r="P23" s="616" t="s">
        <v>15</v>
      </c>
      <c r="Q23" s="617"/>
      <c r="R23" s="618"/>
      <c r="S23" s="618"/>
      <c r="T23" s="613"/>
      <c r="U23" s="618"/>
      <c r="V23" s="618"/>
      <c r="W23" s="618"/>
      <c r="X23" s="618"/>
      <c r="Y23" s="618"/>
      <c r="Z23" s="619"/>
      <c r="AA23" s="619"/>
      <c r="AB23" s="619"/>
      <c r="AC23" s="619"/>
      <c r="AD23" s="619"/>
      <c r="AE23" s="619"/>
      <c r="AF23" s="619"/>
      <c r="AG23" s="616" t="s">
        <v>42</v>
      </c>
      <c r="AH23" s="621">
        <v>0</v>
      </c>
    </row>
    <row r="24" spans="1:60" s="622" customFormat="1" ht="89.25" customHeight="1" x14ac:dyDescent="0.3">
      <c r="A24" s="612" t="str">
        <f t="shared" si="1"/>
        <v>ID-DCA-2.1.5</v>
      </c>
      <c r="B24" s="613" t="s">
        <v>60</v>
      </c>
      <c r="C24" s="613">
        <v>2</v>
      </c>
      <c r="D24" s="613">
        <v>1</v>
      </c>
      <c r="E24" s="613">
        <v>5</v>
      </c>
      <c r="F24" s="632"/>
      <c r="G24" s="633"/>
      <c r="H24" s="641" t="s">
        <v>459</v>
      </c>
      <c r="I24" s="642"/>
      <c r="J24" s="625" t="s">
        <v>460</v>
      </c>
      <c r="K24" s="613" t="s">
        <v>60</v>
      </c>
      <c r="L24" s="616" t="s">
        <v>452</v>
      </c>
      <c r="M24" s="616" t="s">
        <v>49</v>
      </c>
      <c r="N24" s="613" t="s">
        <v>50</v>
      </c>
      <c r="O24" s="616" t="s">
        <v>13</v>
      </c>
      <c r="P24" s="616" t="s">
        <v>15</v>
      </c>
      <c r="Q24" s="617"/>
      <c r="R24" s="618"/>
      <c r="S24" s="618"/>
      <c r="T24" s="613"/>
      <c r="U24" s="618"/>
      <c r="V24" s="618"/>
      <c r="W24" s="618"/>
      <c r="X24" s="618"/>
      <c r="Y24" s="618"/>
      <c r="Z24" s="619"/>
      <c r="AA24" s="619"/>
      <c r="AB24" s="619"/>
      <c r="AC24" s="619"/>
      <c r="AD24" s="619"/>
      <c r="AE24" s="619"/>
      <c r="AF24" s="619"/>
      <c r="AG24" s="616" t="s">
        <v>42</v>
      </c>
      <c r="AH24" s="621">
        <v>0</v>
      </c>
    </row>
    <row r="25" spans="1:60" s="622" customFormat="1" ht="37.5" x14ac:dyDescent="0.3">
      <c r="A25" s="612" t="str">
        <f t="shared" si="1"/>
        <v>ID-DCA-2.1.6</v>
      </c>
      <c r="B25" s="613" t="s">
        <v>60</v>
      </c>
      <c r="C25" s="613">
        <v>2</v>
      </c>
      <c r="D25" s="613">
        <v>1</v>
      </c>
      <c r="E25" s="613">
        <v>6</v>
      </c>
      <c r="F25" s="632"/>
      <c r="G25" s="633"/>
      <c r="H25" s="643" t="s">
        <v>461</v>
      </c>
      <c r="I25" s="644"/>
      <c r="J25" s="625" t="s">
        <v>462</v>
      </c>
      <c r="K25" s="613" t="s">
        <v>60</v>
      </c>
      <c r="L25" s="616" t="s">
        <v>452</v>
      </c>
      <c r="M25" s="616" t="s">
        <v>49</v>
      </c>
      <c r="N25" s="613" t="s">
        <v>50</v>
      </c>
      <c r="O25" s="616" t="s">
        <v>14</v>
      </c>
      <c r="P25" s="616" t="s">
        <v>15</v>
      </c>
      <c r="Q25" s="617"/>
      <c r="R25" s="618"/>
      <c r="S25" s="618"/>
      <c r="T25" s="613"/>
      <c r="U25" s="618"/>
      <c r="V25" s="618"/>
      <c r="W25" s="618"/>
      <c r="X25" s="618"/>
      <c r="Y25" s="618"/>
      <c r="Z25" s="619"/>
      <c r="AA25" s="619"/>
      <c r="AB25" s="619"/>
      <c r="AC25" s="619"/>
      <c r="AD25" s="619"/>
      <c r="AE25" s="619"/>
      <c r="AF25" s="619"/>
      <c r="AG25" s="616" t="s">
        <v>42</v>
      </c>
      <c r="AH25" s="621">
        <v>0</v>
      </c>
    </row>
    <row r="26" spans="1:60" s="611" customFormat="1" ht="37.5" x14ac:dyDescent="0.3">
      <c r="A26" s="598"/>
      <c r="B26" s="598" t="s">
        <v>60</v>
      </c>
      <c r="C26" s="599">
        <v>2</v>
      </c>
      <c r="D26" s="599">
        <v>2</v>
      </c>
      <c r="E26" s="599"/>
      <c r="F26" s="600"/>
      <c r="G26" s="635" t="s">
        <v>463</v>
      </c>
      <c r="H26" s="600"/>
      <c r="I26" s="600"/>
      <c r="J26" s="600"/>
      <c r="K26" s="604"/>
      <c r="L26" s="604"/>
      <c r="M26" s="603"/>
      <c r="N26" s="604"/>
      <c r="O26" s="604"/>
      <c r="P26" s="603"/>
      <c r="Q26" s="603" t="s">
        <v>438</v>
      </c>
      <c r="R26" s="630">
        <v>1</v>
      </c>
      <c r="S26" s="631" t="s">
        <v>345</v>
      </c>
      <c r="T26" s="606">
        <v>0.25</v>
      </c>
      <c r="U26" s="607">
        <v>0.25</v>
      </c>
      <c r="V26" s="607"/>
      <c r="W26" s="607">
        <v>0.25</v>
      </c>
      <c r="X26" s="604"/>
      <c r="Y26" s="607">
        <v>0.25</v>
      </c>
      <c r="Z26" s="608"/>
      <c r="AA26" s="607">
        <v>0.25</v>
      </c>
      <c r="AB26" s="608"/>
      <c r="AC26" s="608"/>
      <c r="AD26" s="608"/>
      <c r="AE26" s="608"/>
      <c r="AF26" s="608"/>
      <c r="AG26" s="603" t="s">
        <v>42</v>
      </c>
      <c r="AH26" s="609">
        <f>SUM(AH27:AH32)</f>
        <v>0</v>
      </c>
      <c r="AI26" s="583"/>
      <c r="AJ26" s="583"/>
      <c r="AK26" s="583"/>
      <c r="AL26" s="583"/>
      <c r="AM26" s="583"/>
      <c r="AN26" s="583"/>
      <c r="AO26" s="583"/>
      <c r="AP26" s="583"/>
      <c r="AQ26" s="583"/>
      <c r="AR26" s="583"/>
      <c r="AS26" s="583"/>
      <c r="AT26" s="583"/>
      <c r="AU26" s="583"/>
      <c r="AV26" s="583"/>
      <c r="AW26" s="583"/>
      <c r="AX26" s="583"/>
      <c r="AY26" s="583"/>
      <c r="AZ26" s="583"/>
      <c r="BA26" s="583"/>
      <c r="BB26" s="583"/>
      <c r="BC26" s="583"/>
      <c r="BD26" s="583"/>
      <c r="BE26" s="583"/>
      <c r="BF26" s="583"/>
      <c r="BG26" s="583"/>
      <c r="BH26" s="583"/>
    </row>
    <row r="27" spans="1:60" s="622" customFormat="1" ht="37.5" x14ac:dyDescent="0.3">
      <c r="A27" s="612" t="str">
        <f t="shared" ref="A27:A42" si="2">+ CONCATENATE("ID", "-", B27, "-",C27, ".", D27, ".", E27)</f>
        <v>ID-DCA-2.2.1</v>
      </c>
      <c r="B27" s="613" t="s">
        <v>60</v>
      </c>
      <c r="C27" s="613">
        <v>2</v>
      </c>
      <c r="D27" s="613">
        <v>2</v>
      </c>
      <c r="E27" s="613">
        <v>1</v>
      </c>
      <c r="F27" s="632"/>
      <c r="G27" s="633"/>
      <c r="H27" s="632" t="s">
        <v>450</v>
      </c>
      <c r="I27" s="633"/>
      <c r="J27" s="645" t="s">
        <v>451</v>
      </c>
      <c r="K27" s="613" t="s">
        <v>60</v>
      </c>
      <c r="L27" s="616" t="s">
        <v>452</v>
      </c>
      <c r="M27" s="616" t="s">
        <v>60</v>
      </c>
      <c r="N27" s="613" t="s">
        <v>50</v>
      </c>
      <c r="O27" s="616" t="s">
        <v>13</v>
      </c>
      <c r="P27" s="616" t="s">
        <v>15</v>
      </c>
      <c r="Q27" s="617"/>
      <c r="R27" s="618"/>
      <c r="S27" s="618"/>
      <c r="T27" s="613"/>
      <c r="U27" s="618"/>
      <c r="V27" s="618"/>
      <c r="W27" s="618"/>
      <c r="X27" s="618"/>
      <c r="Y27" s="618"/>
      <c r="Z27" s="619"/>
      <c r="AA27" s="619"/>
      <c r="AB27" s="619"/>
      <c r="AC27" s="619"/>
      <c r="AD27" s="619"/>
      <c r="AE27" s="619"/>
      <c r="AF27" s="619"/>
      <c r="AG27" s="616" t="s">
        <v>42</v>
      </c>
      <c r="AH27" s="621">
        <v>0</v>
      </c>
    </row>
    <row r="28" spans="1:60" s="622" customFormat="1" ht="37.5" x14ac:dyDescent="0.3">
      <c r="A28" s="612" t="str">
        <f t="shared" si="2"/>
        <v>ID-DCA-2.2.2</v>
      </c>
      <c r="B28" s="613" t="s">
        <v>60</v>
      </c>
      <c r="C28" s="613">
        <v>2</v>
      </c>
      <c r="D28" s="613">
        <v>2</v>
      </c>
      <c r="E28" s="613">
        <v>2</v>
      </c>
      <c r="F28" s="632"/>
      <c r="G28" s="633"/>
      <c r="H28" s="632" t="s">
        <v>453</v>
      </c>
      <c r="I28" s="633"/>
      <c r="J28" s="634" t="s">
        <v>454</v>
      </c>
      <c r="K28" s="613" t="s">
        <v>60</v>
      </c>
      <c r="L28" s="616" t="s">
        <v>452</v>
      </c>
      <c r="M28" s="616" t="s">
        <v>62</v>
      </c>
      <c r="N28" s="613" t="s">
        <v>50</v>
      </c>
      <c r="O28" s="616" t="s">
        <v>13</v>
      </c>
      <c r="P28" s="616" t="s">
        <v>15</v>
      </c>
      <c r="Q28" s="617"/>
      <c r="R28" s="618"/>
      <c r="S28" s="618"/>
      <c r="T28" s="613"/>
      <c r="U28" s="618"/>
      <c r="V28" s="618"/>
      <c r="W28" s="618"/>
      <c r="X28" s="618"/>
      <c r="Y28" s="618"/>
      <c r="Z28" s="619"/>
      <c r="AA28" s="619"/>
      <c r="AB28" s="619"/>
      <c r="AC28" s="619"/>
      <c r="AD28" s="619"/>
      <c r="AE28" s="619"/>
      <c r="AF28" s="619"/>
      <c r="AG28" s="616" t="s">
        <v>42</v>
      </c>
      <c r="AH28" s="621">
        <v>0</v>
      </c>
    </row>
    <row r="29" spans="1:60" s="622" customFormat="1" ht="37.5" x14ac:dyDescent="0.3">
      <c r="A29" s="612" t="str">
        <f t="shared" si="2"/>
        <v>ID-DCA-2.2.3</v>
      </c>
      <c r="B29" s="613" t="s">
        <v>60</v>
      </c>
      <c r="C29" s="613">
        <v>2</v>
      </c>
      <c r="D29" s="613">
        <v>2</v>
      </c>
      <c r="E29" s="613">
        <v>3</v>
      </c>
      <c r="F29" s="632"/>
      <c r="G29" s="633"/>
      <c r="H29" s="632" t="s">
        <v>464</v>
      </c>
      <c r="I29" s="633"/>
      <c r="J29" s="620" t="s">
        <v>456</v>
      </c>
      <c r="K29" s="613" t="s">
        <v>60</v>
      </c>
      <c r="L29" s="616" t="s">
        <v>452</v>
      </c>
      <c r="M29" s="616" t="s">
        <v>62</v>
      </c>
      <c r="N29" s="613" t="s">
        <v>50</v>
      </c>
      <c r="O29" s="616" t="s">
        <v>13</v>
      </c>
      <c r="P29" s="616" t="s">
        <v>15</v>
      </c>
      <c r="Q29" s="617"/>
      <c r="R29" s="618"/>
      <c r="S29" s="618"/>
      <c r="T29" s="613"/>
      <c r="U29" s="618"/>
      <c r="V29" s="618"/>
      <c r="W29" s="618"/>
      <c r="X29" s="618"/>
      <c r="Y29" s="618"/>
      <c r="Z29" s="619"/>
      <c r="AA29" s="619"/>
      <c r="AB29" s="619"/>
      <c r="AC29" s="619"/>
      <c r="AD29" s="619"/>
      <c r="AE29" s="619"/>
      <c r="AF29" s="619"/>
      <c r="AG29" s="616" t="s">
        <v>42</v>
      </c>
      <c r="AH29" s="621">
        <v>0</v>
      </c>
    </row>
    <row r="30" spans="1:60" s="622" customFormat="1" ht="37.5" customHeight="1" x14ac:dyDescent="0.3">
      <c r="A30" s="612" t="str">
        <f t="shared" si="2"/>
        <v>ID-DCA-2.2.4</v>
      </c>
      <c r="B30" s="613" t="s">
        <v>60</v>
      </c>
      <c r="C30" s="613">
        <v>2</v>
      </c>
      <c r="D30" s="613">
        <v>2</v>
      </c>
      <c r="E30" s="613">
        <v>4</v>
      </c>
      <c r="F30" s="632"/>
      <c r="G30" s="633"/>
      <c r="H30" s="646" t="s">
        <v>465</v>
      </c>
      <c r="I30" s="647"/>
      <c r="J30" s="620" t="s">
        <v>458</v>
      </c>
      <c r="K30" s="613" t="s">
        <v>60</v>
      </c>
      <c r="L30" s="616" t="s">
        <v>452</v>
      </c>
      <c r="M30" s="616" t="s">
        <v>49</v>
      </c>
      <c r="N30" s="613" t="s">
        <v>50</v>
      </c>
      <c r="O30" s="616" t="s">
        <v>13</v>
      </c>
      <c r="P30" s="616" t="s">
        <v>15</v>
      </c>
      <c r="Q30" s="617"/>
      <c r="R30" s="618"/>
      <c r="S30" s="618"/>
      <c r="T30" s="613"/>
      <c r="U30" s="618"/>
      <c r="V30" s="618"/>
      <c r="W30" s="618"/>
      <c r="X30" s="618"/>
      <c r="Y30" s="618"/>
      <c r="Z30" s="619"/>
      <c r="AA30" s="619"/>
      <c r="AB30" s="619"/>
      <c r="AC30" s="619"/>
      <c r="AD30" s="619"/>
      <c r="AE30" s="619"/>
      <c r="AF30" s="619"/>
      <c r="AG30" s="616" t="s">
        <v>42</v>
      </c>
      <c r="AH30" s="621">
        <v>0</v>
      </c>
    </row>
    <row r="31" spans="1:60" s="622" customFormat="1" ht="84.75" customHeight="1" x14ac:dyDescent="0.3">
      <c r="A31" s="612" t="str">
        <f t="shared" si="2"/>
        <v>ID-DCA-2.2.5</v>
      </c>
      <c r="B31" s="613" t="s">
        <v>60</v>
      </c>
      <c r="C31" s="613">
        <v>2</v>
      </c>
      <c r="D31" s="613">
        <v>2</v>
      </c>
      <c r="E31" s="613">
        <v>5</v>
      </c>
      <c r="F31" s="632"/>
      <c r="G31" s="633"/>
      <c r="H31" s="646" t="s">
        <v>459</v>
      </c>
      <c r="I31" s="647"/>
      <c r="J31" s="625" t="s">
        <v>460</v>
      </c>
      <c r="K31" s="613" t="s">
        <v>60</v>
      </c>
      <c r="L31" s="616" t="s">
        <v>452</v>
      </c>
      <c r="M31" s="616" t="s">
        <v>49</v>
      </c>
      <c r="N31" s="613" t="s">
        <v>50</v>
      </c>
      <c r="O31" s="616" t="s">
        <v>14</v>
      </c>
      <c r="P31" s="616" t="s">
        <v>15</v>
      </c>
      <c r="Q31" s="617"/>
      <c r="R31" s="618"/>
      <c r="S31" s="618"/>
      <c r="T31" s="613"/>
      <c r="U31" s="618"/>
      <c r="V31" s="618"/>
      <c r="W31" s="618"/>
      <c r="X31" s="618"/>
      <c r="Y31" s="618"/>
      <c r="Z31" s="619"/>
      <c r="AA31" s="619"/>
      <c r="AB31" s="619"/>
      <c r="AC31" s="619"/>
      <c r="AD31" s="619"/>
      <c r="AE31" s="619"/>
      <c r="AF31" s="619"/>
      <c r="AG31" s="616" t="s">
        <v>42</v>
      </c>
      <c r="AH31" s="621">
        <v>0</v>
      </c>
    </row>
    <row r="32" spans="1:60" s="622" customFormat="1" ht="37.5" x14ac:dyDescent="0.3">
      <c r="A32" s="612" t="str">
        <f t="shared" si="2"/>
        <v>ID-DCA-2.2.6</v>
      </c>
      <c r="B32" s="613" t="s">
        <v>60</v>
      </c>
      <c r="C32" s="613">
        <v>2</v>
      </c>
      <c r="D32" s="613">
        <v>2</v>
      </c>
      <c r="E32" s="613">
        <v>6</v>
      </c>
      <c r="F32" s="632"/>
      <c r="G32" s="633"/>
      <c r="H32" s="633" t="s">
        <v>466</v>
      </c>
      <c r="I32" s="633"/>
      <c r="J32" s="625" t="s">
        <v>462</v>
      </c>
      <c r="K32" s="613" t="s">
        <v>60</v>
      </c>
      <c r="L32" s="616" t="s">
        <v>452</v>
      </c>
      <c r="M32" s="616" t="s">
        <v>49</v>
      </c>
      <c r="N32" s="613" t="s">
        <v>50</v>
      </c>
      <c r="O32" s="616" t="s">
        <v>15</v>
      </c>
      <c r="P32" s="616" t="s">
        <v>15</v>
      </c>
      <c r="Q32" s="617"/>
      <c r="R32" s="618"/>
      <c r="S32" s="618"/>
      <c r="T32" s="613"/>
      <c r="U32" s="618"/>
      <c r="V32" s="618"/>
      <c r="W32" s="618"/>
      <c r="X32" s="618"/>
      <c r="Y32" s="618"/>
      <c r="Z32" s="619"/>
      <c r="AA32" s="619"/>
      <c r="AB32" s="619"/>
      <c r="AC32" s="619"/>
      <c r="AD32" s="619"/>
      <c r="AE32" s="619"/>
      <c r="AF32" s="619"/>
      <c r="AG32" s="616" t="s">
        <v>42</v>
      </c>
      <c r="AH32" s="621">
        <v>0</v>
      </c>
    </row>
    <row r="33" spans="1:60" s="611" customFormat="1" ht="37.5" x14ac:dyDescent="0.3">
      <c r="A33" s="599" t="str">
        <f t="shared" si="2"/>
        <v>ID-DCA-2.3.</v>
      </c>
      <c r="B33" s="599" t="s">
        <v>60</v>
      </c>
      <c r="C33" s="599">
        <v>2</v>
      </c>
      <c r="D33" s="599">
        <v>3</v>
      </c>
      <c r="E33" s="599"/>
      <c r="F33" s="600"/>
      <c r="G33" s="635" t="s">
        <v>467</v>
      </c>
      <c r="H33" s="600"/>
      <c r="I33" s="600"/>
      <c r="J33" s="600"/>
      <c r="K33" s="604"/>
      <c r="L33" s="604"/>
      <c r="M33" s="603"/>
      <c r="N33" s="604"/>
      <c r="O33" s="604"/>
      <c r="P33" s="603"/>
      <c r="Q33" s="603" t="s">
        <v>438</v>
      </c>
      <c r="R33" s="630">
        <v>1</v>
      </c>
      <c r="S33" s="631" t="s">
        <v>345</v>
      </c>
      <c r="T33" s="606">
        <v>0.25</v>
      </c>
      <c r="U33" s="607">
        <v>0.25</v>
      </c>
      <c r="V33" s="607"/>
      <c r="W33" s="607">
        <v>0.25</v>
      </c>
      <c r="X33" s="604"/>
      <c r="Y33" s="607">
        <v>0.25</v>
      </c>
      <c r="Z33" s="608"/>
      <c r="AA33" s="607">
        <v>0.25</v>
      </c>
      <c r="AB33" s="608"/>
      <c r="AC33" s="608"/>
      <c r="AD33" s="608"/>
      <c r="AE33" s="608"/>
      <c r="AF33" s="608"/>
      <c r="AG33" s="603" t="s">
        <v>42</v>
      </c>
      <c r="AH33" s="609">
        <f>SUM(AH34:AH37)</f>
        <v>0</v>
      </c>
      <c r="AI33" s="583"/>
      <c r="AJ33" s="583"/>
      <c r="AK33" s="583"/>
      <c r="AL33" s="583"/>
      <c r="AM33" s="583"/>
      <c r="AN33" s="583"/>
      <c r="AO33" s="583"/>
      <c r="AP33" s="583"/>
      <c r="AQ33" s="583"/>
      <c r="AR33" s="583"/>
      <c r="AS33" s="583"/>
      <c r="AT33" s="583"/>
      <c r="AU33" s="583"/>
      <c r="AV33" s="583"/>
      <c r="AW33" s="583"/>
      <c r="AX33" s="583"/>
      <c r="AY33" s="583"/>
      <c r="AZ33" s="583"/>
      <c r="BA33" s="583"/>
      <c r="BB33" s="583"/>
      <c r="BC33" s="583"/>
      <c r="BD33" s="583"/>
      <c r="BE33" s="583"/>
      <c r="BF33" s="583"/>
      <c r="BG33" s="583"/>
      <c r="BH33" s="583"/>
    </row>
    <row r="34" spans="1:60" s="622" customFormat="1" ht="37.5" x14ac:dyDescent="0.3">
      <c r="A34" s="612" t="str">
        <f t="shared" si="2"/>
        <v>ID-DCA-2.3.1</v>
      </c>
      <c r="B34" s="613" t="s">
        <v>60</v>
      </c>
      <c r="C34" s="613">
        <v>2</v>
      </c>
      <c r="D34" s="613">
        <v>3</v>
      </c>
      <c r="E34" s="613">
        <v>1</v>
      </c>
      <c r="F34" s="632"/>
      <c r="G34" s="633"/>
      <c r="H34" s="632" t="s">
        <v>450</v>
      </c>
      <c r="I34" s="633"/>
      <c r="J34" s="645" t="s">
        <v>451</v>
      </c>
      <c r="K34" s="613" t="s">
        <v>60</v>
      </c>
      <c r="L34" s="616" t="s">
        <v>452</v>
      </c>
      <c r="M34" s="616" t="s">
        <v>49</v>
      </c>
      <c r="N34" s="613" t="s">
        <v>50</v>
      </c>
      <c r="O34" s="616" t="s">
        <v>14</v>
      </c>
      <c r="P34" s="616" t="s">
        <v>15</v>
      </c>
      <c r="Q34" s="617"/>
      <c r="R34" s="618"/>
      <c r="S34" s="618"/>
      <c r="T34" s="613"/>
      <c r="U34" s="618"/>
      <c r="V34" s="618"/>
      <c r="W34" s="618"/>
      <c r="X34" s="618"/>
      <c r="Y34" s="618"/>
      <c r="Z34" s="619"/>
      <c r="AA34" s="619"/>
      <c r="AB34" s="619"/>
      <c r="AC34" s="619"/>
      <c r="AD34" s="619"/>
      <c r="AE34" s="619"/>
      <c r="AF34" s="619"/>
      <c r="AG34" s="616" t="s">
        <v>42</v>
      </c>
      <c r="AH34" s="621">
        <v>0</v>
      </c>
    </row>
    <row r="35" spans="1:60" s="622" customFormat="1" ht="37.5" x14ac:dyDescent="0.3">
      <c r="A35" s="612" t="str">
        <f t="shared" si="2"/>
        <v>ID-DCA-2.3.2</v>
      </c>
      <c r="B35" s="613" t="s">
        <v>60</v>
      </c>
      <c r="C35" s="613">
        <v>2</v>
      </c>
      <c r="D35" s="613">
        <v>3</v>
      </c>
      <c r="E35" s="613">
        <v>2</v>
      </c>
      <c r="F35" s="632"/>
      <c r="G35" s="633"/>
      <c r="H35" s="632" t="s">
        <v>453</v>
      </c>
      <c r="I35" s="633"/>
      <c r="J35" s="634" t="s">
        <v>454</v>
      </c>
      <c r="K35" s="613" t="s">
        <v>60</v>
      </c>
      <c r="L35" s="616" t="s">
        <v>452</v>
      </c>
      <c r="M35" s="616" t="s">
        <v>62</v>
      </c>
      <c r="N35" s="613" t="s">
        <v>50</v>
      </c>
      <c r="O35" s="616" t="s">
        <v>14</v>
      </c>
      <c r="P35" s="616" t="s">
        <v>15</v>
      </c>
      <c r="Q35" s="617"/>
      <c r="R35" s="618"/>
      <c r="S35" s="618"/>
      <c r="T35" s="613"/>
      <c r="U35" s="618"/>
      <c r="V35" s="618"/>
      <c r="W35" s="618"/>
      <c r="X35" s="618"/>
      <c r="Y35" s="618"/>
      <c r="Z35" s="619"/>
      <c r="AA35" s="619"/>
      <c r="AB35" s="619"/>
      <c r="AC35" s="619"/>
      <c r="AD35" s="619"/>
      <c r="AE35" s="619"/>
      <c r="AF35" s="619"/>
      <c r="AG35" s="616" t="s">
        <v>42</v>
      </c>
      <c r="AH35" s="621">
        <f>AH36</f>
        <v>0</v>
      </c>
    </row>
    <row r="36" spans="1:60" s="622" customFormat="1" ht="37.5" x14ac:dyDescent="0.3">
      <c r="A36" s="612" t="str">
        <f t="shared" si="2"/>
        <v>ID-DCA-2.3.3</v>
      </c>
      <c r="B36" s="613" t="s">
        <v>60</v>
      </c>
      <c r="C36" s="613">
        <v>2</v>
      </c>
      <c r="D36" s="613">
        <v>3</v>
      </c>
      <c r="E36" s="613">
        <v>3</v>
      </c>
      <c r="F36" s="632"/>
      <c r="G36" s="633"/>
      <c r="H36" s="632" t="s">
        <v>464</v>
      </c>
      <c r="I36" s="633"/>
      <c r="J36" s="634" t="s">
        <v>456</v>
      </c>
      <c r="K36" s="613" t="s">
        <v>60</v>
      </c>
      <c r="L36" s="616" t="s">
        <v>452</v>
      </c>
      <c r="M36" s="616" t="s">
        <v>62</v>
      </c>
      <c r="N36" s="613" t="s">
        <v>50</v>
      </c>
      <c r="O36" s="616" t="s">
        <v>14</v>
      </c>
      <c r="P36" s="616" t="s">
        <v>15</v>
      </c>
      <c r="Q36" s="617"/>
      <c r="R36" s="618"/>
      <c r="S36" s="618"/>
      <c r="T36" s="613"/>
      <c r="U36" s="618"/>
      <c r="V36" s="618"/>
      <c r="W36" s="618"/>
      <c r="X36" s="618"/>
      <c r="Y36" s="618"/>
      <c r="Z36" s="619"/>
      <c r="AA36" s="619"/>
      <c r="AB36" s="619"/>
      <c r="AC36" s="619"/>
      <c r="AD36" s="619"/>
      <c r="AE36" s="619"/>
      <c r="AF36" s="619"/>
      <c r="AG36" s="616" t="s">
        <v>42</v>
      </c>
      <c r="AH36" s="621">
        <f>SUM(AH41:AH42)</f>
        <v>0</v>
      </c>
    </row>
    <row r="37" spans="1:60" s="622" customFormat="1" ht="37.5" x14ac:dyDescent="0.3">
      <c r="A37" s="612" t="str">
        <f t="shared" si="2"/>
        <v>ID-DCA-2.3.4</v>
      </c>
      <c r="B37" s="613" t="s">
        <v>60</v>
      </c>
      <c r="C37" s="613">
        <v>2</v>
      </c>
      <c r="D37" s="613">
        <v>3</v>
      </c>
      <c r="E37" s="613">
        <v>4</v>
      </c>
      <c r="F37" s="632"/>
      <c r="G37" s="633"/>
      <c r="H37" s="643" t="s">
        <v>465</v>
      </c>
      <c r="I37" s="648"/>
      <c r="J37" s="645" t="s">
        <v>458</v>
      </c>
      <c r="K37" s="613" t="s">
        <v>60</v>
      </c>
      <c r="L37" s="616" t="s">
        <v>452</v>
      </c>
      <c r="M37" s="616" t="s">
        <v>49</v>
      </c>
      <c r="N37" s="613" t="s">
        <v>50</v>
      </c>
      <c r="O37" s="616" t="s">
        <v>14</v>
      </c>
      <c r="P37" s="616" t="s">
        <v>15</v>
      </c>
      <c r="Q37" s="617"/>
      <c r="R37" s="618"/>
      <c r="S37" s="618"/>
      <c r="T37" s="613"/>
      <c r="U37" s="618"/>
      <c r="V37" s="618"/>
      <c r="W37" s="618"/>
      <c r="X37" s="618"/>
      <c r="Y37" s="618"/>
      <c r="Z37" s="619"/>
      <c r="AA37" s="619"/>
      <c r="AB37" s="619"/>
      <c r="AC37" s="619"/>
      <c r="AD37" s="619"/>
      <c r="AE37" s="619"/>
      <c r="AF37" s="619"/>
      <c r="AG37" s="616" t="s">
        <v>42</v>
      </c>
      <c r="AH37" s="621">
        <v>0</v>
      </c>
    </row>
    <row r="38" spans="1:60" s="597" customFormat="1" ht="37.5" x14ac:dyDescent="0.3">
      <c r="A38" s="584"/>
      <c r="B38" s="584"/>
      <c r="C38" s="585">
        <v>3</v>
      </c>
      <c r="D38" s="585"/>
      <c r="E38" s="585"/>
      <c r="F38" s="586" t="s">
        <v>468</v>
      </c>
      <c r="G38" s="587"/>
      <c r="H38" s="587"/>
      <c r="I38" s="587"/>
      <c r="J38" s="588"/>
      <c r="K38" s="589"/>
      <c r="L38" s="589"/>
      <c r="M38" s="588"/>
      <c r="N38" s="589"/>
      <c r="O38" s="588"/>
      <c r="P38" s="588"/>
      <c r="Q38" s="590" t="s">
        <v>438</v>
      </c>
      <c r="R38" s="636">
        <f>AVERAGE(R39)</f>
        <v>1</v>
      </c>
      <c r="S38" s="592"/>
      <c r="T38" s="593">
        <v>0.2</v>
      </c>
      <c r="U38" s="594"/>
      <c r="V38" s="594"/>
      <c r="W38" s="594"/>
      <c r="X38" s="594"/>
      <c r="Y38" s="594"/>
      <c r="Z38" s="594"/>
      <c r="AA38" s="594"/>
      <c r="AB38" s="594"/>
      <c r="AC38" s="594"/>
      <c r="AD38" s="594"/>
      <c r="AE38" s="594"/>
      <c r="AF38" s="594"/>
      <c r="AG38" s="595" t="s">
        <v>42</v>
      </c>
      <c r="AH38" s="596">
        <f>AH39+AH44</f>
        <v>0</v>
      </c>
      <c r="AI38" s="583"/>
      <c r="AJ38" s="583"/>
      <c r="AK38" s="583"/>
      <c r="AL38" s="583"/>
      <c r="AM38" s="583"/>
      <c r="AN38" s="583"/>
      <c r="AO38" s="583"/>
      <c r="AP38" s="583"/>
      <c r="AQ38" s="583"/>
      <c r="AR38" s="583"/>
      <c r="AS38" s="583"/>
      <c r="AT38" s="583"/>
      <c r="AU38" s="583"/>
      <c r="AV38" s="583"/>
      <c r="AW38" s="583"/>
      <c r="AX38" s="583"/>
      <c r="AY38" s="583"/>
      <c r="AZ38" s="583"/>
      <c r="BA38" s="583"/>
      <c r="BB38" s="583"/>
      <c r="BC38" s="583"/>
      <c r="BD38" s="583"/>
      <c r="BE38" s="583"/>
      <c r="BF38" s="583"/>
      <c r="BG38" s="583"/>
      <c r="BH38" s="583"/>
    </row>
    <row r="39" spans="1:60" s="611" customFormat="1" ht="37.5" x14ac:dyDescent="0.3">
      <c r="A39" s="599"/>
      <c r="B39" s="599"/>
      <c r="C39" s="599">
        <v>3</v>
      </c>
      <c r="D39" s="599">
        <v>1</v>
      </c>
      <c r="E39" s="599"/>
      <c r="F39" s="600"/>
      <c r="G39" s="635" t="s">
        <v>469</v>
      </c>
      <c r="H39" s="600"/>
      <c r="I39" s="600"/>
      <c r="J39" s="600"/>
      <c r="K39" s="604"/>
      <c r="L39" s="604"/>
      <c r="M39" s="603"/>
      <c r="N39" s="604"/>
      <c r="O39" s="604"/>
      <c r="P39" s="603"/>
      <c r="Q39" s="603" t="s">
        <v>438</v>
      </c>
      <c r="R39" s="630">
        <v>1</v>
      </c>
      <c r="S39" s="631" t="s">
        <v>345</v>
      </c>
      <c r="T39" s="606">
        <v>1</v>
      </c>
      <c r="U39" s="607">
        <v>0.25</v>
      </c>
      <c r="V39" s="607"/>
      <c r="W39" s="607">
        <v>0.25</v>
      </c>
      <c r="X39" s="604"/>
      <c r="Y39" s="607">
        <v>0.25</v>
      </c>
      <c r="Z39" s="608"/>
      <c r="AA39" s="607">
        <v>0.25</v>
      </c>
      <c r="AB39" s="608"/>
      <c r="AC39" s="608"/>
      <c r="AD39" s="608"/>
      <c r="AE39" s="608"/>
      <c r="AF39" s="608"/>
      <c r="AG39" s="603" t="s">
        <v>42</v>
      </c>
      <c r="AH39" s="609">
        <f>SUM(AH40:AH42)</f>
        <v>0</v>
      </c>
      <c r="AI39" s="583"/>
      <c r="AJ39" s="583"/>
      <c r="AK39" s="583"/>
      <c r="AL39" s="583"/>
      <c r="AM39" s="583"/>
      <c r="AN39" s="583"/>
      <c r="AO39" s="583"/>
      <c r="AP39" s="583"/>
      <c r="AQ39" s="583"/>
      <c r="AR39" s="583"/>
      <c r="AS39" s="583"/>
      <c r="AT39" s="583"/>
      <c r="AU39" s="583"/>
      <c r="AV39" s="583"/>
      <c r="AW39" s="583"/>
      <c r="AX39" s="583"/>
      <c r="AY39" s="583"/>
      <c r="AZ39" s="583"/>
      <c r="BA39" s="583"/>
      <c r="BB39" s="583"/>
      <c r="BC39" s="583"/>
      <c r="BD39" s="583"/>
      <c r="BE39" s="583"/>
      <c r="BF39" s="583"/>
      <c r="BG39" s="583"/>
      <c r="BH39" s="583"/>
    </row>
    <row r="40" spans="1:60" s="622" customFormat="1" ht="37.5" x14ac:dyDescent="0.3">
      <c r="A40" s="612" t="str">
        <f t="shared" si="2"/>
        <v>ID-DCA-3.1.1</v>
      </c>
      <c r="B40" s="613" t="s">
        <v>60</v>
      </c>
      <c r="C40" s="613">
        <v>3</v>
      </c>
      <c r="D40" s="613">
        <v>1</v>
      </c>
      <c r="E40" s="613">
        <v>1</v>
      </c>
      <c r="F40" s="632"/>
      <c r="G40" s="633"/>
      <c r="H40" s="632" t="s">
        <v>470</v>
      </c>
      <c r="I40" s="633"/>
      <c r="J40" s="634" t="s">
        <v>335</v>
      </c>
      <c r="K40" s="613" t="s">
        <v>60</v>
      </c>
      <c r="L40" s="616" t="s">
        <v>422</v>
      </c>
      <c r="M40" s="616" t="s">
        <v>62</v>
      </c>
      <c r="N40" s="613" t="s">
        <v>208</v>
      </c>
      <c r="O40" s="616" t="s">
        <v>12</v>
      </c>
      <c r="P40" s="616" t="s">
        <v>15</v>
      </c>
      <c r="Q40" s="617"/>
      <c r="R40" s="618"/>
      <c r="S40" s="618"/>
      <c r="T40" s="613"/>
      <c r="U40" s="618"/>
      <c r="V40" s="618"/>
      <c r="W40" s="618"/>
      <c r="X40" s="618"/>
      <c r="Y40" s="618"/>
      <c r="Z40" s="619"/>
      <c r="AA40" s="619"/>
      <c r="AB40" s="619"/>
      <c r="AC40" s="619"/>
      <c r="AD40" s="619"/>
      <c r="AE40" s="619"/>
      <c r="AF40" s="619"/>
      <c r="AG40" s="616" t="s">
        <v>42</v>
      </c>
      <c r="AH40" s="621">
        <v>0</v>
      </c>
    </row>
    <row r="41" spans="1:60" s="622" customFormat="1" ht="37.5" x14ac:dyDescent="0.3">
      <c r="A41" s="612" t="str">
        <f t="shared" si="2"/>
        <v>ID-DCA-3.1.2</v>
      </c>
      <c r="B41" s="613" t="s">
        <v>60</v>
      </c>
      <c r="C41" s="613">
        <v>3</v>
      </c>
      <c r="D41" s="613">
        <v>1</v>
      </c>
      <c r="E41" s="613">
        <v>2</v>
      </c>
      <c r="F41" s="632"/>
      <c r="G41" s="633"/>
      <c r="H41" s="632" t="s">
        <v>471</v>
      </c>
      <c r="I41" s="633"/>
      <c r="J41" s="634" t="s">
        <v>337</v>
      </c>
      <c r="K41" s="613" t="s">
        <v>60</v>
      </c>
      <c r="L41" s="616" t="s">
        <v>422</v>
      </c>
      <c r="M41" s="616" t="s">
        <v>62</v>
      </c>
      <c r="N41" s="613" t="s">
        <v>208</v>
      </c>
      <c r="O41" s="616" t="s">
        <v>12</v>
      </c>
      <c r="P41" s="616" t="s">
        <v>15</v>
      </c>
      <c r="Q41" s="617"/>
      <c r="R41" s="618"/>
      <c r="S41" s="618"/>
      <c r="T41" s="613"/>
      <c r="U41" s="618"/>
      <c r="V41" s="618"/>
      <c r="W41" s="618"/>
      <c r="X41" s="618"/>
      <c r="Y41" s="618"/>
      <c r="Z41" s="619"/>
      <c r="AA41" s="619"/>
      <c r="AB41" s="619"/>
      <c r="AC41" s="619"/>
      <c r="AD41" s="619"/>
      <c r="AE41" s="619"/>
      <c r="AF41" s="619"/>
      <c r="AG41" s="616" t="s">
        <v>42</v>
      </c>
      <c r="AH41" s="621">
        <v>0</v>
      </c>
    </row>
    <row r="42" spans="1:60" s="622" customFormat="1" ht="38.25" thickBot="1" x14ac:dyDescent="0.35">
      <c r="A42" s="612" t="str">
        <f t="shared" si="2"/>
        <v>ID-DCA-3.1.3</v>
      </c>
      <c r="B42" s="613" t="s">
        <v>60</v>
      </c>
      <c r="C42" s="613">
        <v>3</v>
      </c>
      <c r="D42" s="613">
        <v>1</v>
      </c>
      <c r="E42" s="613">
        <v>3</v>
      </c>
      <c r="F42" s="632"/>
      <c r="G42" s="633"/>
      <c r="H42" s="632" t="s">
        <v>472</v>
      </c>
      <c r="I42" s="633"/>
      <c r="J42" s="634" t="s">
        <v>339</v>
      </c>
      <c r="K42" s="613" t="s">
        <v>60</v>
      </c>
      <c r="L42" s="616" t="s">
        <v>422</v>
      </c>
      <c r="M42" s="616" t="s">
        <v>62</v>
      </c>
      <c r="N42" s="613" t="s">
        <v>50</v>
      </c>
      <c r="O42" s="616" t="s">
        <v>15</v>
      </c>
      <c r="P42" s="616" t="s">
        <v>15</v>
      </c>
      <c r="Q42" s="617"/>
      <c r="R42" s="618"/>
      <c r="S42" s="618"/>
      <c r="T42" s="613"/>
      <c r="U42" s="618"/>
      <c r="V42" s="618"/>
      <c r="W42" s="618"/>
      <c r="X42" s="618"/>
      <c r="Y42" s="618"/>
      <c r="Z42" s="619"/>
      <c r="AA42" s="619"/>
      <c r="AB42" s="619"/>
      <c r="AC42" s="619"/>
      <c r="AD42" s="619"/>
      <c r="AE42" s="619"/>
      <c r="AF42" s="619"/>
      <c r="AG42" s="616" t="s">
        <v>42</v>
      </c>
      <c r="AH42" s="621">
        <v>0</v>
      </c>
    </row>
    <row r="43" spans="1:60" s="583" customFormat="1" ht="30.75" customHeight="1" thickBot="1" x14ac:dyDescent="0.35">
      <c r="J43" s="649"/>
      <c r="L43" s="650"/>
      <c r="M43" s="651"/>
      <c r="O43" s="651"/>
      <c r="P43" s="651"/>
      <c r="Q43" s="649"/>
      <c r="T43" s="652"/>
      <c r="AG43" s="405" t="s">
        <v>86</v>
      </c>
      <c r="AH43" s="406">
        <f>+AH5+AH18+AH38</f>
        <v>182152375</v>
      </c>
    </row>
    <row r="44" spans="1:60" s="583" customFormat="1" ht="18.75" x14ac:dyDescent="0.3">
      <c r="J44" s="649"/>
      <c r="L44" s="650"/>
      <c r="M44" s="651"/>
      <c r="O44" s="651"/>
      <c r="P44" s="651"/>
      <c r="Q44" s="649"/>
      <c r="T44" s="652"/>
      <c r="AG44" s="650"/>
    </row>
    <row r="45" spans="1:60" s="583" customFormat="1" ht="18.75" x14ac:dyDescent="0.3">
      <c r="J45" s="649"/>
      <c r="L45" s="650"/>
      <c r="M45" s="651"/>
      <c r="O45" s="651"/>
      <c r="P45" s="651"/>
      <c r="Q45" s="649"/>
      <c r="T45" s="652"/>
      <c r="AG45" s="650"/>
    </row>
    <row r="46" spans="1:60" s="583" customFormat="1" ht="18.75" x14ac:dyDescent="0.3">
      <c r="J46" s="649"/>
      <c r="L46" s="650"/>
      <c r="M46" s="651"/>
      <c r="O46" s="651"/>
      <c r="P46" s="651"/>
      <c r="Q46" s="649"/>
      <c r="T46" s="652"/>
      <c r="AG46" s="650"/>
    </row>
    <row r="47" spans="1:60" s="583" customFormat="1" ht="19.5" thickBot="1" x14ac:dyDescent="0.35">
      <c r="J47" s="649"/>
      <c r="K47" s="653"/>
      <c r="L47" s="653"/>
      <c r="M47" s="653"/>
      <c r="N47" s="654"/>
      <c r="O47" s="655"/>
      <c r="P47" s="655"/>
      <c r="Q47" s="649"/>
      <c r="T47" s="652"/>
      <c r="AG47" s="650"/>
    </row>
    <row r="48" spans="1:60" s="583" customFormat="1" ht="18.75" x14ac:dyDescent="0.3">
      <c r="F48" s="656"/>
      <c r="G48" s="656"/>
      <c r="H48" s="656"/>
      <c r="I48" s="656"/>
      <c r="K48" s="657" t="s">
        <v>473</v>
      </c>
      <c r="L48" s="657"/>
      <c r="M48" s="657"/>
      <c r="N48" s="657"/>
      <c r="O48" s="657"/>
      <c r="P48" s="657"/>
      <c r="Q48" s="649"/>
      <c r="T48" s="652"/>
    </row>
    <row r="49" spans="2:34" s="583" customFormat="1" ht="18.75" x14ac:dyDescent="0.3">
      <c r="K49" s="656" t="s">
        <v>474</v>
      </c>
      <c r="L49" s="656"/>
      <c r="M49" s="656"/>
      <c r="N49" s="656"/>
      <c r="O49" s="656"/>
      <c r="P49" s="656"/>
      <c r="Q49" s="649"/>
      <c r="T49" s="652"/>
    </row>
    <row r="50" spans="2:34" s="583" customFormat="1" ht="18.75" x14ac:dyDescent="0.3">
      <c r="F50" s="656"/>
      <c r="G50" s="656"/>
      <c r="H50" s="656"/>
      <c r="I50" s="656"/>
      <c r="J50" s="649"/>
      <c r="K50" s="650"/>
      <c r="L50" s="650"/>
      <c r="M50" s="651"/>
      <c r="N50" s="650"/>
      <c r="O50" s="651"/>
      <c r="P50" s="651"/>
      <c r="Q50" s="649"/>
      <c r="T50" s="652"/>
      <c r="AG50" s="650"/>
    </row>
    <row r="51" spans="2:34" s="482" customFormat="1" x14ac:dyDescent="0.25">
      <c r="F51" s="451"/>
      <c r="G51" s="451"/>
      <c r="H51" s="451"/>
      <c r="I51" s="451"/>
      <c r="J51" s="491"/>
      <c r="L51" s="492"/>
      <c r="M51" s="493"/>
      <c r="O51" s="493"/>
      <c r="P51" s="493"/>
      <c r="Q51" s="514"/>
      <c r="R51" s="495"/>
      <c r="S51" s="495"/>
      <c r="T51" s="516"/>
      <c r="U51" s="495"/>
      <c r="V51" s="495"/>
      <c r="W51" s="495"/>
      <c r="X51" s="495"/>
      <c r="Y51" s="495"/>
      <c r="Z51" s="495"/>
      <c r="AA51" s="495"/>
      <c r="AB51" s="495"/>
      <c r="AC51" s="495"/>
      <c r="AD51" s="495"/>
      <c r="AE51" s="495"/>
      <c r="AF51" s="495"/>
      <c r="AG51" s="494"/>
      <c r="AH51" s="495"/>
    </row>
    <row r="52" spans="2:34" s="482" customFormat="1" x14ac:dyDescent="0.25">
      <c r="J52" s="491"/>
      <c r="L52" s="492"/>
      <c r="M52" s="493"/>
      <c r="O52" s="493"/>
      <c r="P52" s="493"/>
      <c r="Q52" s="514"/>
      <c r="R52" s="495"/>
      <c r="S52" s="495"/>
      <c r="T52" s="516"/>
      <c r="U52" s="495"/>
      <c r="V52" s="495"/>
      <c r="W52" s="495"/>
      <c r="X52" s="495"/>
      <c r="Y52" s="495"/>
      <c r="Z52" s="495"/>
      <c r="AA52" s="495"/>
      <c r="AB52" s="495"/>
      <c r="AC52" s="495"/>
      <c r="AD52" s="495"/>
      <c r="AE52" s="495"/>
      <c r="AF52" s="495"/>
      <c r="AG52" s="494"/>
      <c r="AH52" s="495"/>
    </row>
    <row r="53" spans="2:34" x14ac:dyDescent="0.25">
      <c r="B53" s="465"/>
      <c r="C53" s="465"/>
      <c r="D53" s="465"/>
      <c r="E53" s="465"/>
      <c r="J53" s="473"/>
      <c r="K53" s="465"/>
      <c r="N53" s="465"/>
      <c r="Q53" s="149"/>
      <c r="R53" s="150"/>
      <c r="S53" s="150"/>
      <c r="T53" s="151"/>
      <c r="U53" s="150"/>
      <c r="V53" s="150"/>
      <c r="W53" s="150"/>
      <c r="X53" s="150"/>
      <c r="Y53" s="150"/>
      <c r="Z53" s="150"/>
      <c r="AA53" s="150"/>
      <c r="AB53" s="150"/>
      <c r="AC53" s="150"/>
      <c r="AD53" s="150"/>
      <c r="AE53" s="150"/>
      <c r="AF53" s="150"/>
      <c r="AG53" s="560"/>
      <c r="AH53" s="150"/>
    </row>
    <row r="54" spans="2:34" x14ac:dyDescent="0.25">
      <c r="B54" s="465"/>
      <c r="C54" s="465"/>
      <c r="D54" s="465"/>
      <c r="E54" s="465"/>
      <c r="J54" s="473"/>
      <c r="K54" s="465"/>
      <c r="N54" s="465"/>
      <c r="Q54" s="149"/>
      <c r="R54" s="150"/>
      <c r="S54" s="150"/>
      <c r="T54" s="151"/>
      <c r="U54" s="150"/>
      <c r="V54" s="150"/>
      <c r="W54" s="150"/>
      <c r="X54" s="150"/>
      <c r="Y54" s="150"/>
      <c r="Z54" s="150"/>
      <c r="AA54" s="150"/>
      <c r="AB54" s="150"/>
      <c r="AC54" s="150"/>
      <c r="AD54" s="150"/>
      <c r="AE54" s="150"/>
      <c r="AF54" s="150"/>
      <c r="AG54" s="560"/>
      <c r="AH54" s="150"/>
    </row>
    <row r="55" spans="2:34" x14ac:dyDescent="0.25">
      <c r="B55" s="465"/>
      <c r="C55" s="465"/>
      <c r="D55" s="465"/>
      <c r="E55" s="465"/>
      <c r="J55" s="473"/>
      <c r="K55" s="465"/>
      <c r="N55" s="465"/>
      <c r="Q55" s="149"/>
      <c r="R55" s="150"/>
      <c r="S55" s="150"/>
      <c r="T55" s="151"/>
      <c r="U55" s="150"/>
      <c r="V55" s="150"/>
      <c r="W55" s="150"/>
      <c r="X55" s="150"/>
      <c r="Y55" s="150"/>
      <c r="Z55" s="150"/>
      <c r="AA55" s="150"/>
      <c r="AB55" s="150"/>
      <c r="AC55" s="150"/>
      <c r="AD55" s="150"/>
      <c r="AE55" s="150"/>
      <c r="AF55" s="150"/>
      <c r="AG55" s="560"/>
      <c r="AH55" s="150"/>
    </row>
    <row r="56" spans="2:34" x14ac:dyDescent="0.25">
      <c r="B56" s="465"/>
      <c r="C56" s="465"/>
      <c r="D56" s="465"/>
      <c r="E56" s="465"/>
      <c r="J56" s="473"/>
      <c r="K56" s="465"/>
      <c r="N56" s="465"/>
      <c r="Q56" s="149"/>
      <c r="R56" s="150"/>
      <c r="S56" s="150"/>
      <c r="T56" s="151"/>
      <c r="U56" s="150"/>
      <c r="V56" s="150"/>
      <c r="W56" s="150"/>
      <c r="X56" s="150"/>
      <c r="Y56" s="150"/>
      <c r="Z56" s="150"/>
      <c r="AA56" s="150"/>
      <c r="AB56" s="150"/>
      <c r="AC56" s="150"/>
      <c r="AD56" s="150"/>
      <c r="AE56" s="150"/>
      <c r="AF56" s="150"/>
      <c r="AG56" s="560"/>
      <c r="AH56" s="150"/>
    </row>
    <row r="57" spans="2:34" x14ac:dyDescent="0.25">
      <c r="B57" s="465"/>
      <c r="C57" s="465"/>
      <c r="D57" s="465"/>
      <c r="E57" s="465"/>
      <c r="J57" s="473"/>
      <c r="K57" s="465"/>
      <c r="N57" s="465"/>
      <c r="Q57" s="149"/>
      <c r="R57" s="150"/>
      <c r="S57" s="150"/>
      <c r="T57" s="151"/>
      <c r="U57" s="150"/>
      <c r="V57" s="150"/>
      <c r="W57" s="150"/>
      <c r="X57" s="150"/>
      <c r="Y57" s="150"/>
      <c r="Z57" s="150"/>
      <c r="AA57" s="150"/>
      <c r="AB57" s="150"/>
      <c r="AC57" s="150"/>
      <c r="AD57" s="150"/>
      <c r="AE57" s="150"/>
      <c r="AF57" s="150"/>
      <c r="AG57" s="560"/>
      <c r="AH57" s="150"/>
    </row>
    <row r="58" spans="2:34" x14ac:dyDescent="0.25">
      <c r="B58" s="465"/>
      <c r="C58" s="465"/>
      <c r="D58" s="465"/>
      <c r="E58" s="465"/>
      <c r="J58" s="473"/>
      <c r="K58" s="465"/>
      <c r="N58" s="465"/>
      <c r="Q58" s="149"/>
      <c r="R58" s="150"/>
      <c r="S58" s="150"/>
      <c r="T58" s="151"/>
      <c r="U58" s="150"/>
      <c r="V58" s="150"/>
      <c r="W58" s="150"/>
      <c r="X58" s="150"/>
      <c r="Y58" s="150"/>
      <c r="Z58" s="150"/>
      <c r="AA58" s="150"/>
      <c r="AB58" s="150"/>
      <c r="AC58" s="150"/>
      <c r="AD58" s="150"/>
      <c r="AE58" s="150"/>
      <c r="AF58" s="150"/>
      <c r="AG58" s="560"/>
      <c r="AH58" s="150"/>
    </row>
    <row r="59" spans="2:34" x14ac:dyDescent="0.25">
      <c r="B59" s="465"/>
      <c r="C59" s="465"/>
      <c r="D59" s="465"/>
      <c r="E59" s="465"/>
      <c r="J59" s="473"/>
      <c r="K59" s="465"/>
      <c r="N59" s="465"/>
      <c r="Q59" s="149"/>
      <c r="R59" s="150"/>
      <c r="S59" s="150"/>
      <c r="T59" s="151"/>
      <c r="U59" s="150"/>
      <c r="V59" s="150"/>
      <c r="W59" s="150"/>
      <c r="X59" s="150"/>
      <c r="Y59" s="150"/>
      <c r="Z59" s="150"/>
      <c r="AA59" s="150"/>
      <c r="AB59" s="150"/>
      <c r="AC59" s="150"/>
      <c r="AD59" s="150"/>
      <c r="AE59" s="150"/>
      <c r="AF59" s="150"/>
      <c r="AG59" s="560"/>
      <c r="AH59" s="150"/>
    </row>
    <row r="60" spans="2:34" x14ac:dyDescent="0.25">
      <c r="B60" s="465"/>
      <c r="C60" s="465"/>
      <c r="D60" s="465"/>
      <c r="E60" s="465"/>
      <c r="J60" s="473"/>
      <c r="K60" s="465"/>
      <c r="N60" s="465"/>
      <c r="Q60" s="149"/>
      <c r="R60" s="150"/>
      <c r="S60" s="150"/>
      <c r="T60" s="151"/>
      <c r="U60" s="150"/>
      <c r="V60" s="150"/>
      <c r="W60" s="150"/>
      <c r="X60" s="150"/>
      <c r="Y60" s="150"/>
      <c r="Z60" s="150"/>
      <c r="AA60" s="150"/>
      <c r="AB60" s="150"/>
      <c r="AC60" s="150"/>
      <c r="AD60" s="150"/>
      <c r="AE60" s="150"/>
      <c r="AF60" s="150"/>
      <c r="AG60" s="560"/>
      <c r="AH60" s="150"/>
    </row>
    <row r="61" spans="2:34" x14ac:dyDescent="0.25">
      <c r="B61" s="465"/>
      <c r="C61" s="465"/>
      <c r="D61" s="465"/>
      <c r="E61" s="465"/>
      <c r="J61" s="473"/>
      <c r="K61" s="465"/>
      <c r="N61" s="465"/>
      <c r="Q61" s="149"/>
      <c r="R61" s="150"/>
      <c r="S61" s="150"/>
      <c r="T61" s="151"/>
      <c r="U61" s="150"/>
      <c r="V61" s="150"/>
      <c r="W61" s="150"/>
      <c r="X61" s="150"/>
      <c r="Y61" s="150"/>
      <c r="Z61" s="150"/>
      <c r="AA61" s="150"/>
      <c r="AB61" s="150"/>
      <c r="AC61" s="150"/>
      <c r="AD61" s="150"/>
      <c r="AE61" s="150"/>
      <c r="AF61" s="150"/>
      <c r="AG61" s="560"/>
      <c r="AH61" s="150"/>
    </row>
    <row r="62" spans="2:34" x14ac:dyDescent="0.25">
      <c r="B62" s="465"/>
      <c r="C62" s="465"/>
      <c r="D62" s="465"/>
      <c r="E62" s="465"/>
      <c r="J62" s="473"/>
      <c r="K62" s="465"/>
      <c r="N62" s="465"/>
      <c r="Q62" s="149"/>
      <c r="R62" s="150"/>
      <c r="S62" s="150"/>
      <c r="T62" s="151"/>
      <c r="U62" s="150"/>
      <c r="V62" s="150"/>
      <c r="W62" s="150"/>
      <c r="X62" s="150"/>
      <c r="Y62" s="150"/>
      <c r="Z62" s="150"/>
      <c r="AA62" s="150"/>
      <c r="AB62" s="150"/>
      <c r="AC62" s="150"/>
      <c r="AD62" s="150"/>
      <c r="AE62" s="150"/>
      <c r="AF62" s="150"/>
      <c r="AG62" s="560"/>
      <c r="AH62" s="150"/>
    </row>
  </sheetData>
  <mergeCells count="33">
    <mergeCell ref="F48:I48"/>
    <mergeCell ref="K48:P48"/>
    <mergeCell ref="K49:P49"/>
    <mergeCell ref="F50:I50"/>
    <mergeCell ref="F51:I51"/>
    <mergeCell ref="H23:I23"/>
    <mergeCell ref="H24:I24"/>
    <mergeCell ref="H25:I25"/>
    <mergeCell ref="H30:I30"/>
    <mergeCell ref="H31:I31"/>
    <mergeCell ref="H37:I37"/>
    <mergeCell ref="U3:V3"/>
    <mergeCell ref="W3:X3"/>
    <mergeCell ref="Y3:Z3"/>
    <mergeCell ref="AA3:AB3"/>
    <mergeCell ref="AG3:AG4"/>
    <mergeCell ref="AH3:AH4"/>
    <mergeCell ref="AC1:AF3"/>
    <mergeCell ref="K2:P2"/>
    <mergeCell ref="Q2:R2"/>
    <mergeCell ref="AG2:AH2"/>
    <mergeCell ref="F3:N3"/>
    <mergeCell ref="O3:P3"/>
    <mergeCell ref="Q3:Q4"/>
    <mergeCell ref="R3:R4"/>
    <mergeCell ref="S3:S4"/>
    <mergeCell ref="T3:T4"/>
    <mergeCell ref="J1:P1"/>
    <mergeCell ref="S1:T1"/>
    <mergeCell ref="U1:V1"/>
    <mergeCell ref="W1:X1"/>
    <mergeCell ref="Y1:Z1"/>
    <mergeCell ref="AA1:AB1"/>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Decamps\AppData\Local\Temp\Temp1_OneDrive_2022-12-19.zip\Versión Final POA 2022\[POA Dirección Catastral.xlsx]Libro de Códigos'!#REF!</xm:f>
          </x14:formula1>
          <xm:sqref>K20:K25 K7:K14 K16:K17 K27:K32 K34:K37 K39:K42 M16</xm:sqref>
        </x14:dataValidation>
        <x14:dataValidation type="list" allowBlank="1" showInputMessage="1" showErrorMessage="1">
          <x14:formula1>
            <xm:f>'C:\Users\Aileen Decamps\AppData\Local\Temp\Temp1_OneDrive_2022-12-19.zip\Versión Final POA 2022\[POA Dirección Catastral.xlsx]Libro de Códigos'!#REF!</xm:f>
          </x14:formula1>
          <xm:sqref>S33 S13 S5:S6 S15 S18:S19 S26 S35:S40</xm:sqref>
        </x14:dataValidation>
        <x14:dataValidation type="list" allowBlank="1" showInputMessage="1" showErrorMessage="1">
          <x14:formula1>
            <xm:f>'https://minpre-my.sharepoint.com/Users/Aileen Decamps/Downloads/[Copy of POA MINPRE 2019 (Autosaved).xlsx]Clasificador de Avances'!#REF!</xm:f>
          </x14:formula1>
          <xm:sqref>S14 S20:S25 S16:S17 S41:S42 S7:S12 S27:S32 AG5:AG42</xm:sqref>
        </x14:dataValidation>
        <x14:dataValidation type="list" allowBlank="1" showInputMessage="1" showErrorMessage="1">
          <x14:formula1>
            <xm:f>'C:\Users\Aileen Decamps\AppData\Local\Temp\Temp1_OneDrive_2022-12-19.zip\Versión Final POA 2022\[POA Dirección Catastral.xlsx]Libro de Códigos'!#REF!</xm:f>
          </x14:formula1>
          <xm:sqref>P5:P32 O5:O42 P34:P42</xm:sqref>
        </x14:dataValidation>
        <x14:dataValidation type="list" allowBlank="1" showInputMessage="1" showErrorMessage="1">
          <x14:formula1>
            <xm:f>'C:\Users\Aileen Decamps\AppData\Local\Temp\Temp1_OneDrive_2022-12-19.zip\Versión Final POA 2022\[POA Dirección Catastral.xlsx]Libro de Códigos'!#REF!</xm:f>
          </x14:formula1>
          <xm:sqref>N5:N32 N34:N42</xm:sqref>
        </x14:dataValidation>
        <x14:dataValidation type="list" allowBlank="1" showInputMessage="1" showErrorMessage="1">
          <x14:formula1>
            <xm:f>'https://minpre-my.sharepoint.com/Users/Aileen Decamps/Downloads/[Copy of POA MINPRE 2019 (Autosaved).xlsx]Libro de Códigos'!#REF!</xm:f>
          </x14:formula1>
          <xm:sqref>B39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3"/>
  <sheetViews>
    <sheetView topLeftCell="F28" workbookViewId="0">
      <selection activeCell="I7" sqref="I7"/>
    </sheetView>
  </sheetViews>
  <sheetFormatPr defaultColWidth="11.42578125" defaultRowHeight="47.25" customHeight="1" x14ac:dyDescent="0.25"/>
  <cols>
    <col min="1" max="1" width="13.42578125" style="725" hidden="1" customWidth="1"/>
    <col min="2" max="2" width="13.42578125" style="726" hidden="1" customWidth="1"/>
    <col min="3" max="5" width="13.42578125" style="727" hidden="1" customWidth="1"/>
    <col min="6" max="8" width="5.42578125" style="725" customWidth="1"/>
    <col min="9" max="9" width="77" style="725" customWidth="1"/>
    <col min="10" max="10" width="43.140625" style="731" customWidth="1"/>
    <col min="11" max="11" width="30.140625" style="726" customWidth="1"/>
    <col min="12" max="12" width="36.140625" style="731" customWidth="1"/>
    <col min="13" max="13" width="22.42578125" style="731" customWidth="1"/>
    <col min="14" max="14" width="13.140625" style="726" hidden="1" customWidth="1"/>
    <col min="15" max="16" width="17.42578125" style="731" customWidth="1"/>
    <col min="17" max="17" width="44.42578125" style="733" customWidth="1"/>
    <col min="18" max="18" width="12.28515625" style="727" bestFit="1" customWidth="1"/>
    <col min="19" max="19" width="23.85546875" style="727" hidden="1" customWidth="1"/>
    <col min="20" max="20" width="21.7109375" style="730" hidden="1" customWidth="1"/>
    <col min="21" max="21" width="6.85546875" style="726" hidden="1" customWidth="1"/>
    <col min="22" max="22" width="6" style="726" hidden="1" customWidth="1"/>
    <col min="23" max="23" width="6.85546875" style="726" hidden="1" customWidth="1"/>
    <col min="24" max="24" width="6" style="726" hidden="1" customWidth="1"/>
    <col min="25" max="25" width="6.85546875" style="726" hidden="1" customWidth="1"/>
    <col min="26" max="26" width="6" style="726" hidden="1" customWidth="1"/>
    <col min="27" max="27" width="6.85546875" style="726" hidden="1" customWidth="1"/>
    <col min="28" max="28" width="6" style="726" hidden="1" customWidth="1"/>
    <col min="29" max="31" width="73" style="726" hidden="1" customWidth="1"/>
    <col min="32" max="32" width="87.7109375" style="726" hidden="1" customWidth="1"/>
    <col min="33" max="33" width="21.42578125" style="733" customWidth="1"/>
    <col min="34" max="34" width="25.85546875" style="728" bestFit="1" customWidth="1"/>
    <col min="35" max="35" width="33" style="725" customWidth="1"/>
    <col min="36" max="36" width="11.42578125" style="725"/>
    <col min="37" max="37" width="18.42578125" style="725" bestFit="1" customWidth="1"/>
    <col min="38" max="16384" width="11.42578125" style="725"/>
  </cols>
  <sheetData>
    <row r="1" spans="1:60" s="737" customFormat="1" ht="47.25" customHeight="1" x14ac:dyDescent="0.25">
      <c r="A1" s="734"/>
      <c r="B1" s="734"/>
      <c r="C1" s="734"/>
      <c r="D1" s="734"/>
      <c r="E1" s="734"/>
      <c r="F1" s="735"/>
      <c r="G1" s="735"/>
      <c r="H1" s="735"/>
      <c r="I1" s="736"/>
      <c r="J1" s="444" t="s">
        <v>0</v>
      </c>
      <c r="K1" s="444"/>
      <c r="L1" s="444"/>
      <c r="M1" s="444"/>
      <c r="N1" s="444"/>
      <c r="O1" s="444"/>
      <c r="P1" s="444"/>
      <c r="Q1" s="776"/>
      <c r="R1" s="771"/>
      <c r="S1" s="445"/>
      <c r="T1" s="446"/>
      <c r="U1" s="421"/>
      <c r="V1" s="417"/>
      <c r="W1" s="421"/>
      <c r="X1" s="417"/>
      <c r="Y1" s="421"/>
      <c r="Z1" s="417"/>
      <c r="AA1" s="421"/>
      <c r="AB1" s="417"/>
      <c r="AC1" s="418" t="s">
        <v>1</v>
      </c>
      <c r="AD1" s="422"/>
      <c r="AE1" s="422"/>
      <c r="AF1" s="423"/>
      <c r="AG1" s="776"/>
      <c r="AH1" s="771"/>
    </row>
    <row r="2" spans="1:60" s="737" customFormat="1" ht="47.25" customHeight="1" x14ac:dyDescent="0.2">
      <c r="A2" s="734"/>
      <c r="B2" s="734"/>
      <c r="C2" s="734"/>
      <c r="D2" s="734"/>
      <c r="E2" s="734"/>
      <c r="F2" s="735"/>
      <c r="G2" s="735"/>
      <c r="H2" s="735"/>
      <c r="I2" s="736"/>
      <c r="J2" s="738" t="s">
        <v>2</v>
      </c>
      <c r="K2" s="662" t="s">
        <v>475</v>
      </c>
      <c r="L2" s="662"/>
      <c r="M2" s="662"/>
      <c r="N2" s="662"/>
      <c r="O2" s="662"/>
      <c r="P2" s="663"/>
      <c r="Q2" s="658" t="s">
        <v>4</v>
      </c>
      <c r="R2" s="660"/>
      <c r="S2" s="777"/>
      <c r="T2" s="778"/>
      <c r="U2" s="779"/>
      <c r="V2" s="780"/>
      <c r="W2" s="779"/>
      <c r="X2" s="780"/>
      <c r="Y2" s="779"/>
      <c r="Z2" s="780"/>
      <c r="AA2" s="779"/>
      <c r="AB2" s="780"/>
      <c r="AC2" s="424"/>
      <c r="AD2" s="425"/>
      <c r="AE2" s="425"/>
      <c r="AF2" s="426"/>
      <c r="AG2" s="659" t="s">
        <v>5</v>
      </c>
      <c r="AH2" s="563"/>
    </row>
    <row r="3" spans="1:60" s="784" customFormat="1" ht="47.25" customHeight="1" x14ac:dyDescent="0.3">
      <c r="A3" s="781"/>
      <c r="B3" s="781"/>
      <c r="C3" s="781"/>
      <c r="D3" s="781"/>
      <c r="E3" s="781"/>
      <c r="F3" s="462" t="s">
        <v>6</v>
      </c>
      <c r="G3" s="464"/>
      <c r="H3" s="464"/>
      <c r="I3" s="464"/>
      <c r="J3" s="463"/>
      <c r="K3" s="463"/>
      <c r="L3" s="463"/>
      <c r="M3" s="463"/>
      <c r="N3" s="561"/>
      <c r="O3" s="562" t="s">
        <v>7</v>
      </c>
      <c r="P3" s="563"/>
      <c r="Q3" s="564" t="s">
        <v>8</v>
      </c>
      <c r="R3" s="565" t="s">
        <v>9</v>
      </c>
      <c r="S3" s="566" t="s">
        <v>10</v>
      </c>
      <c r="T3" s="566" t="s">
        <v>11</v>
      </c>
      <c r="U3" s="567" t="s">
        <v>12</v>
      </c>
      <c r="V3" s="567"/>
      <c r="W3" s="567" t="s">
        <v>13</v>
      </c>
      <c r="X3" s="567"/>
      <c r="Y3" s="567" t="s">
        <v>14</v>
      </c>
      <c r="Z3" s="567"/>
      <c r="AA3" s="567" t="s">
        <v>15</v>
      </c>
      <c r="AB3" s="567"/>
      <c r="AC3" s="427"/>
      <c r="AD3" s="428"/>
      <c r="AE3" s="428"/>
      <c r="AF3" s="429"/>
      <c r="AG3" s="568" t="s">
        <v>16</v>
      </c>
      <c r="AH3" s="569" t="s">
        <v>17</v>
      </c>
    </row>
    <row r="4" spans="1:60" s="792" customFormat="1" ht="47.25" customHeight="1" x14ac:dyDescent="0.3">
      <c r="A4" s="785" t="s">
        <v>18</v>
      </c>
      <c r="B4" s="785" t="s">
        <v>19</v>
      </c>
      <c r="C4" s="785" t="s">
        <v>20</v>
      </c>
      <c r="D4" s="785" t="s">
        <v>21</v>
      </c>
      <c r="E4" s="785" t="s">
        <v>22</v>
      </c>
      <c r="F4" s="786" t="s">
        <v>23</v>
      </c>
      <c r="G4" s="786" t="s">
        <v>24</v>
      </c>
      <c r="H4" s="786" t="s">
        <v>25</v>
      </c>
      <c r="I4" s="787"/>
      <c r="J4" s="788" t="s">
        <v>26</v>
      </c>
      <c r="K4" s="788" t="s">
        <v>27</v>
      </c>
      <c r="L4" s="788" t="s">
        <v>28</v>
      </c>
      <c r="M4" s="788" t="s">
        <v>29</v>
      </c>
      <c r="N4" s="789" t="s">
        <v>30</v>
      </c>
      <c r="O4" s="782" t="s">
        <v>31</v>
      </c>
      <c r="P4" s="783" t="s">
        <v>32</v>
      </c>
      <c r="Q4" s="578"/>
      <c r="R4" s="579"/>
      <c r="S4" s="580"/>
      <c r="T4" s="580"/>
      <c r="U4" s="790" t="s">
        <v>9</v>
      </c>
      <c r="V4" s="790" t="s">
        <v>33</v>
      </c>
      <c r="W4" s="790" t="s">
        <v>9</v>
      </c>
      <c r="X4" s="790" t="s">
        <v>33</v>
      </c>
      <c r="Y4" s="790" t="s">
        <v>9</v>
      </c>
      <c r="Z4" s="790" t="s">
        <v>33</v>
      </c>
      <c r="AA4" s="790" t="s">
        <v>9</v>
      </c>
      <c r="AB4" s="790" t="s">
        <v>33</v>
      </c>
      <c r="AC4" s="791" t="s">
        <v>34</v>
      </c>
      <c r="AD4" s="791" t="s">
        <v>35</v>
      </c>
      <c r="AE4" s="791" t="s">
        <v>36</v>
      </c>
      <c r="AF4" s="791" t="s">
        <v>37</v>
      </c>
      <c r="AG4" s="568"/>
      <c r="AH4" s="569"/>
    </row>
    <row r="5" spans="1:60" s="802" customFormat="1" ht="47.25" customHeight="1" x14ac:dyDescent="0.3">
      <c r="A5" s="832"/>
      <c r="B5" s="833"/>
      <c r="C5" s="833">
        <v>1</v>
      </c>
      <c r="D5" s="833"/>
      <c r="E5" s="833"/>
      <c r="F5" s="793" t="s">
        <v>476</v>
      </c>
      <c r="G5" s="795"/>
      <c r="H5" s="795"/>
      <c r="I5" s="795"/>
      <c r="J5" s="796"/>
      <c r="K5" s="794"/>
      <c r="L5" s="796"/>
      <c r="M5" s="796"/>
      <c r="N5" s="794"/>
      <c r="O5" s="796" t="s">
        <v>12</v>
      </c>
      <c r="P5" s="796" t="s">
        <v>15</v>
      </c>
      <c r="Q5" s="835" t="s">
        <v>477</v>
      </c>
      <c r="R5" s="797">
        <v>68000</v>
      </c>
      <c r="S5" s="798" t="s">
        <v>414</v>
      </c>
      <c r="T5" s="799">
        <v>0.5</v>
      </c>
      <c r="U5" s="799"/>
      <c r="V5" s="800"/>
      <c r="W5" s="799"/>
      <c r="X5" s="800"/>
      <c r="Y5" s="799"/>
      <c r="Z5" s="800"/>
      <c r="AA5" s="800"/>
      <c r="AB5" s="800"/>
      <c r="AC5" s="800"/>
      <c r="AD5" s="800"/>
      <c r="AE5" s="800"/>
      <c r="AF5" s="800"/>
      <c r="AG5" s="872" t="s">
        <v>42</v>
      </c>
      <c r="AH5" s="801">
        <f>+AH6</f>
        <v>65427433</v>
      </c>
      <c r="AI5" s="792"/>
      <c r="AJ5" s="792"/>
      <c r="AK5" s="792"/>
      <c r="AL5" s="792"/>
      <c r="AM5" s="792"/>
      <c r="AN5" s="792"/>
      <c r="AO5" s="792"/>
      <c r="AP5" s="792"/>
      <c r="AQ5" s="792"/>
      <c r="AR5" s="792"/>
      <c r="AS5" s="792"/>
      <c r="AT5" s="792"/>
      <c r="AU5" s="792"/>
      <c r="AV5" s="792"/>
      <c r="AW5" s="792"/>
      <c r="AX5" s="792"/>
      <c r="AY5" s="792"/>
      <c r="AZ5" s="792"/>
      <c r="BA5" s="792"/>
      <c r="BB5" s="792"/>
      <c r="BC5" s="792"/>
      <c r="BD5" s="792"/>
      <c r="BE5" s="792"/>
      <c r="BF5" s="792"/>
      <c r="BG5" s="792"/>
      <c r="BH5" s="792"/>
    </row>
    <row r="6" spans="1:60" s="815" customFormat="1" ht="47.25" customHeight="1" x14ac:dyDescent="0.3">
      <c r="A6" s="837"/>
      <c r="B6" s="838"/>
      <c r="C6" s="838">
        <v>1</v>
      </c>
      <c r="D6" s="838">
        <v>1</v>
      </c>
      <c r="E6" s="838"/>
      <c r="F6" s="805"/>
      <c r="G6" s="803" t="s">
        <v>478</v>
      </c>
      <c r="H6" s="805"/>
      <c r="I6" s="805"/>
      <c r="J6" s="807"/>
      <c r="K6" s="804"/>
      <c r="L6" s="807"/>
      <c r="M6" s="807"/>
      <c r="N6" s="804"/>
      <c r="O6" s="807" t="s">
        <v>12</v>
      </c>
      <c r="P6" s="807" t="s">
        <v>15</v>
      </c>
      <c r="Q6" s="842"/>
      <c r="R6" s="843"/>
      <c r="S6" s="844"/>
      <c r="T6" s="844"/>
      <c r="U6" s="811">
        <v>0.25</v>
      </c>
      <c r="V6" s="811"/>
      <c r="W6" s="811">
        <v>0.25</v>
      </c>
      <c r="X6" s="804"/>
      <c r="Y6" s="811">
        <v>0.25</v>
      </c>
      <c r="Z6" s="812"/>
      <c r="AA6" s="811">
        <v>0.25</v>
      </c>
      <c r="AB6" s="812"/>
      <c r="AC6" s="812"/>
      <c r="AD6" s="812"/>
      <c r="AE6" s="812"/>
      <c r="AF6" s="812"/>
      <c r="AG6" s="807" t="s">
        <v>42</v>
      </c>
      <c r="AH6" s="813">
        <f>SUM(AH7:AH13)</f>
        <v>65427433</v>
      </c>
      <c r="AI6" s="792"/>
      <c r="AJ6" s="792"/>
      <c r="AK6" s="814"/>
      <c r="AL6" s="792"/>
      <c r="AM6" s="792"/>
      <c r="AN6" s="792"/>
      <c r="AO6" s="792"/>
      <c r="AP6" s="792"/>
      <c r="AQ6" s="792"/>
      <c r="AR6" s="792"/>
      <c r="AS6" s="792"/>
      <c r="AT6" s="792"/>
      <c r="AU6" s="792"/>
      <c r="AV6" s="792"/>
      <c r="AW6" s="792"/>
      <c r="AX6" s="792"/>
      <c r="AY6" s="792"/>
      <c r="AZ6" s="792"/>
      <c r="BA6" s="792"/>
      <c r="BB6" s="792"/>
      <c r="BC6" s="792"/>
      <c r="BD6" s="792"/>
      <c r="BE6" s="792"/>
      <c r="BF6" s="792"/>
      <c r="BG6" s="792"/>
      <c r="BH6" s="792"/>
    </row>
    <row r="7" spans="1:60" s="784" customFormat="1" ht="47.25" customHeight="1" x14ac:dyDescent="0.3">
      <c r="A7" s="816" t="str">
        <f t="shared" ref="A7:A18" si="0">+ CONCATENATE("ID", "-", B7, "-",C7, ".", D7, ".", E7)</f>
        <v>ID-DAC-1.1.1</v>
      </c>
      <c r="B7" s="680" t="s">
        <v>479</v>
      </c>
      <c r="C7" s="680">
        <v>1</v>
      </c>
      <c r="D7" s="680">
        <v>1</v>
      </c>
      <c r="E7" s="680">
        <v>1</v>
      </c>
      <c r="F7" s="681"/>
      <c r="G7" s="682"/>
      <c r="H7" s="818" t="s">
        <v>348</v>
      </c>
      <c r="I7" s="681"/>
      <c r="J7" s="683" t="s">
        <v>417</v>
      </c>
      <c r="K7" s="817" t="s">
        <v>47</v>
      </c>
      <c r="L7" s="820" t="s">
        <v>480</v>
      </c>
      <c r="M7" s="820" t="s">
        <v>49</v>
      </c>
      <c r="N7" s="817" t="s">
        <v>208</v>
      </c>
      <c r="O7" s="820" t="s">
        <v>12</v>
      </c>
      <c r="P7" s="820" t="s">
        <v>15</v>
      </c>
      <c r="Q7" s="684"/>
      <c r="R7" s="685"/>
      <c r="S7" s="686"/>
      <c r="T7" s="686"/>
      <c r="U7" s="687"/>
      <c r="V7" s="687"/>
      <c r="W7" s="687"/>
      <c r="X7" s="688"/>
      <c r="Y7" s="687"/>
      <c r="Z7" s="689"/>
      <c r="AA7" s="687"/>
      <c r="AB7" s="689"/>
      <c r="AC7" s="824" t="s">
        <v>418</v>
      </c>
      <c r="AD7" s="824" t="s">
        <v>418</v>
      </c>
      <c r="AE7" s="824" t="s">
        <v>418</v>
      </c>
      <c r="AF7" s="824" t="s">
        <v>418</v>
      </c>
      <c r="AG7" s="820" t="s">
        <v>42</v>
      </c>
      <c r="AH7" s="826">
        <v>28028000</v>
      </c>
      <c r="AK7" s="690"/>
    </row>
    <row r="8" spans="1:60" s="784" customFormat="1" ht="47.25" customHeight="1" x14ac:dyDescent="0.3">
      <c r="A8" s="816" t="str">
        <f t="shared" si="0"/>
        <v>ID-DAC-1.1.2</v>
      </c>
      <c r="B8" s="680" t="s">
        <v>479</v>
      </c>
      <c r="C8" s="680">
        <v>1</v>
      </c>
      <c r="D8" s="680">
        <v>1</v>
      </c>
      <c r="E8" s="680">
        <v>2</v>
      </c>
      <c r="F8" s="681"/>
      <c r="G8" s="682"/>
      <c r="H8" s="818" t="s">
        <v>481</v>
      </c>
      <c r="I8" s="681"/>
      <c r="J8" s="683" t="s">
        <v>482</v>
      </c>
      <c r="K8" s="817" t="s">
        <v>479</v>
      </c>
      <c r="L8" s="820" t="s">
        <v>483</v>
      </c>
      <c r="M8" s="820" t="s">
        <v>49</v>
      </c>
      <c r="N8" s="817" t="s">
        <v>208</v>
      </c>
      <c r="O8" s="820" t="s">
        <v>12</v>
      </c>
      <c r="P8" s="820" t="s">
        <v>15</v>
      </c>
      <c r="Q8" s="684"/>
      <c r="R8" s="685"/>
      <c r="S8" s="686"/>
      <c r="T8" s="686"/>
      <c r="U8" s="687"/>
      <c r="V8" s="687"/>
      <c r="W8" s="687"/>
      <c r="X8" s="688"/>
      <c r="Y8" s="687"/>
      <c r="Z8" s="689"/>
      <c r="AA8" s="687"/>
      <c r="AB8" s="689"/>
      <c r="AC8" s="691"/>
      <c r="AD8" s="692"/>
      <c r="AE8" s="692"/>
      <c r="AF8" s="692"/>
      <c r="AG8" s="820" t="s">
        <v>42</v>
      </c>
      <c r="AH8" s="826">
        <v>420000</v>
      </c>
      <c r="AK8" s="690"/>
    </row>
    <row r="9" spans="1:60" s="784" customFormat="1" ht="47.25" customHeight="1" x14ac:dyDescent="0.3">
      <c r="A9" s="816" t="str">
        <f t="shared" si="0"/>
        <v>ID-DAC-1.1.3</v>
      </c>
      <c r="B9" s="680" t="s">
        <v>479</v>
      </c>
      <c r="C9" s="680">
        <v>1</v>
      </c>
      <c r="D9" s="680">
        <v>1</v>
      </c>
      <c r="E9" s="680">
        <v>3</v>
      </c>
      <c r="F9" s="681"/>
      <c r="G9" s="682"/>
      <c r="H9" s="818" t="s">
        <v>484</v>
      </c>
      <c r="I9" s="681"/>
      <c r="J9" s="693" t="s">
        <v>421</v>
      </c>
      <c r="K9" s="817" t="s">
        <v>479</v>
      </c>
      <c r="L9" s="820" t="s">
        <v>483</v>
      </c>
      <c r="M9" s="820" t="s">
        <v>47</v>
      </c>
      <c r="N9" s="817" t="s">
        <v>208</v>
      </c>
      <c r="O9" s="820" t="s">
        <v>12</v>
      </c>
      <c r="P9" s="820" t="s">
        <v>15</v>
      </c>
      <c r="Q9" s="684"/>
      <c r="R9" s="685"/>
      <c r="S9" s="686"/>
      <c r="T9" s="686"/>
      <c r="U9" s="687"/>
      <c r="V9" s="687"/>
      <c r="W9" s="687"/>
      <c r="X9" s="688"/>
      <c r="Y9" s="687"/>
      <c r="Z9" s="689"/>
      <c r="AA9" s="687"/>
      <c r="AB9" s="689"/>
      <c r="AC9" s="828" t="s">
        <v>76</v>
      </c>
      <c r="AD9" s="828" t="s">
        <v>76</v>
      </c>
      <c r="AE9" s="828" t="s">
        <v>76</v>
      </c>
      <c r="AF9" s="828" t="s">
        <v>76</v>
      </c>
      <c r="AG9" s="820" t="s">
        <v>42</v>
      </c>
      <c r="AH9" s="826">
        <v>0</v>
      </c>
      <c r="AK9" s="690"/>
    </row>
    <row r="10" spans="1:60" s="827" customFormat="1" ht="47.25" customHeight="1" x14ac:dyDescent="0.3">
      <c r="A10" s="816" t="str">
        <f t="shared" si="0"/>
        <v>ID-DAC-1.1.4</v>
      </c>
      <c r="B10" s="680" t="s">
        <v>479</v>
      </c>
      <c r="C10" s="680">
        <v>1</v>
      </c>
      <c r="D10" s="680">
        <v>1</v>
      </c>
      <c r="E10" s="680">
        <v>4</v>
      </c>
      <c r="F10" s="818"/>
      <c r="G10" s="819"/>
      <c r="H10" s="818" t="s">
        <v>485</v>
      </c>
      <c r="I10" s="819"/>
      <c r="J10" s="683" t="s">
        <v>486</v>
      </c>
      <c r="K10" s="817" t="s">
        <v>479</v>
      </c>
      <c r="L10" s="820" t="s">
        <v>487</v>
      </c>
      <c r="M10" s="817" t="s">
        <v>139</v>
      </c>
      <c r="N10" s="817" t="s">
        <v>208</v>
      </c>
      <c r="O10" s="820" t="s">
        <v>12</v>
      </c>
      <c r="P10" s="820" t="s">
        <v>15</v>
      </c>
      <c r="Q10" s="821"/>
      <c r="R10" s="822"/>
      <c r="S10" s="822"/>
      <c r="T10" s="817"/>
      <c r="U10" s="822"/>
      <c r="V10" s="822"/>
      <c r="W10" s="822"/>
      <c r="X10" s="822"/>
      <c r="Y10" s="822"/>
      <c r="Z10" s="823"/>
      <c r="AA10" s="823"/>
      <c r="AB10" s="823"/>
      <c r="AC10" s="828" t="s">
        <v>432</v>
      </c>
      <c r="AD10" s="828" t="s">
        <v>432</v>
      </c>
      <c r="AE10" s="828" t="s">
        <v>432</v>
      </c>
      <c r="AF10" s="828" t="s">
        <v>488</v>
      </c>
      <c r="AG10" s="820" t="s">
        <v>42</v>
      </c>
      <c r="AH10" s="826">
        <v>850000</v>
      </c>
    </row>
    <row r="11" spans="1:60" s="827" customFormat="1" ht="47.25" customHeight="1" x14ac:dyDescent="0.3">
      <c r="A11" s="816" t="str">
        <f t="shared" si="0"/>
        <v>ID-DAC-1.1.5</v>
      </c>
      <c r="B11" s="680" t="s">
        <v>479</v>
      </c>
      <c r="C11" s="680">
        <v>1</v>
      </c>
      <c r="D11" s="680">
        <v>1</v>
      </c>
      <c r="E11" s="680">
        <v>5</v>
      </c>
      <c r="F11" s="818"/>
      <c r="G11" s="819"/>
      <c r="H11" s="818" t="s">
        <v>489</v>
      </c>
      <c r="I11" s="819"/>
      <c r="J11" s="693" t="s">
        <v>490</v>
      </c>
      <c r="K11" s="817" t="s">
        <v>479</v>
      </c>
      <c r="L11" s="820" t="s">
        <v>487</v>
      </c>
      <c r="M11" s="817" t="s">
        <v>49</v>
      </c>
      <c r="N11" s="817" t="s">
        <v>208</v>
      </c>
      <c r="O11" s="820" t="s">
        <v>12</v>
      </c>
      <c r="P11" s="820" t="s">
        <v>15</v>
      </c>
      <c r="Q11" s="821"/>
      <c r="R11" s="822"/>
      <c r="S11" s="822"/>
      <c r="T11" s="817"/>
      <c r="U11" s="822"/>
      <c r="V11" s="822"/>
      <c r="W11" s="822"/>
      <c r="X11" s="822"/>
      <c r="Y11" s="822"/>
      <c r="Z11" s="823"/>
      <c r="AA11" s="823"/>
      <c r="AB11" s="823"/>
      <c r="AC11" s="828" t="s">
        <v>432</v>
      </c>
      <c r="AD11" s="828" t="s">
        <v>432</v>
      </c>
      <c r="AE11" s="828" t="s">
        <v>432</v>
      </c>
      <c r="AF11" s="828" t="s">
        <v>432</v>
      </c>
      <c r="AG11" s="820" t="s">
        <v>42</v>
      </c>
      <c r="AH11" s="826">
        <v>3200000</v>
      </c>
    </row>
    <row r="12" spans="1:60" s="827" customFormat="1" ht="47.25" customHeight="1" x14ac:dyDescent="0.3">
      <c r="A12" s="816" t="str">
        <f t="shared" si="0"/>
        <v>ID-DAC-1.1.6</v>
      </c>
      <c r="B12" s="680" t="s">
        <v>479</v>
      </c>
      <c r="C12" s="680">
        <v>1</v>
      </c>
      <c r="D12" s="680">
        <v>1</v>
      </c>
      <c r="E12" s="680">
        <v>6</v>
      </c>
      <c r="F12" s="818"/>
      <c r="G12" s="819"/>
      <c r="H12" s="818" t="s">
        <v>491</v>
      </c>
      <c r="I12" s="819"/>
      <c r="J12" s="693" t="s">
        <v>492</v>
      </c>
      <c r="K12" s="817" t="s">
        <v>479</v>
      </c>
      <c r="L12" s="820" t="s">
        <v>487</v>
      </c>
      <c r="M12" s="817" t="s">
        <v>427</v>
      </c>
      <c r="N12" s="817" t="s">
        <v>208</v>
      </c>
      <c r="O12" s="820" t="s">
        <v>12</v>
      </c>
      <c r="P12" s="820" t="s">
        <v>15</v>
      </c>
      <c r="Q12" s="821"/>
      <c r="R12" s="822"/>
      <c r="S12" s="822"/>
      <c r="T12" s="817"/>
      <c r="U12" s="822"/>
      <c r="V12" s="822"/>
      <c r="W12" s="822"/>
      <c r="X12" s="822"/>
      <c r="Y12" s="822"/>
      <c r="Z12" s="823"/>
      <c r="AA12" s="823"/>
      <c r="AB12" s="823"/>
      <c r="AC12" s="828" t="s">
        <v>493</v>
      </c>
      <c r="AD12" s="828" t="s">
        <v>493</v>
      </c>
      <c r="AE12" s="828" t="s">
        <v>493</v>
      </c>
      <c r="AF12" s="828" t="s">
        <v>493</v>
      </c>
      <c r="AG12" s="820" t="s">
        <v>42</v>
      </c>
      <c r="AH12" s="826">
        <v>0</v>
      </c>
    </row>
    <row r="13" spans="1:60" s="827" customFormat="1" ht="47.25" customHeight="1" x14ac:dyDescent="0.3">
      <c r="A13" s="816" t="str">
        <f t="shared" si="0"/>
        <v>ID-DAC-1.1.7</v>
      </c>
      <c r="B13" s="680" t="s">
        <v>479</v>
      </c>
      <c r="C13" s="680">
        <v>1</v>
      </c>
      <c r="D13" s="680">
        <v>1</v>
      </c>
      <c r="E13" s="680">
        <v>7</v>
      </c>
      <c r="F13" s="818"/>
      <c r="G13" s="819"/>
      <c r="H13" s="818" t="s">
        <v>494</v>
      </c>
      <c r="I13" s="819"/>
      <c r="J13" s="683" t="s">
        <v>486</v>
      </c>
      <c r="K13" s="817" t="s">
        <v>479</v>
      </c>
      <c r="L13" s="820" t="s">
        <v>487</v>
      </c>
      <c r="M13" s="820" t="s">
        <v>139</v>
      </c>
      <c r="N13" s="817" t="s">
        <v>208</v>
      </c>
      <c r="O13" s="820" t="s">
        <v>12</v>
      </c>
      <c r="P13" s="820" t="s">
        <v>15</v>
      </c>
      <c r="Q13" s="821"/>
      <c r="R13" s="822"/>
      <c r="S13" s="822"/>
      <c r="T13" s="817"/>
      <c r="U13" s="822"/>
      <c r="V13" s="822"/>
      <c r="W13" s="822"/>
      <c r="X13" s="822"/>
      <c r="Y13" s="822"/>
      <c r="Z13" s="823"/>
      <c r="AA13" s="823"/>
      <c r="AB13" s="823"/>
      <c r="AC13" s="828" t="s">
        <v>495</v>
      </c>
      <c r="AD13" s="828" t="s">
        <v>495</v>
      </c>
      <c r="AE13" s="828" t="s">
        <v>495</v>
      </c>
      <c r="AF13" s="828" t="s">
        <v>495</v>
      </c>
      <c r="AG13" s="820" t="s">
        <v>42</v>
      </c>
      <c r="AH13" s="826">
        <f>29430933+1400000+2098500</f>
        <v>32929433</v>
      </c>
    </row>
    <row r="14" spans="1:60" s="815" customFormat="1" ht="47.25" customHeight="1" x14ac:dyDescent="0.3">
      <c r="A14" s="694"/>
      <c r="B14" s="695"/>
      <c r="C14" s="695">
        <v>2</v>
      </c>
      <c r="D14" s="695"/>
      <c r="E14" s="695"/>
      <c r="F14" s="793" t="s">
        <v>496</v>
      </c>
      <c r="G14" s="795"/>
      <c r="H14" s="795"/>
      <c r="I14" s="795"/>
      <c r="J14" s="796"/>
      <c r="K14" s="794"/>
      <c r="L14" s="796"/>
      <c r="M14" s="796"/>
      <c r="N14" s="794"/>
      <c r="O14" s="796" t="s">
        <v>12</v>
      </c>
      <c r="P14" s="796" t="s">
        <v>15</v>
      </c>
      <c r="Q14" s="696" t="s">
        <v>497</v>
      </c>
      <c r="R14" s="697">
        <v>1</v>
      </c>
      <c r="S14" s="698" t="s">
        <v>345</v>
      </c>
      <c r="T14" s="799">
        <v>0.25</v>
      </c>
      <c r="U14" s="699"/>
      <c r="V14" s="794"/>
      <c r="W14" s="699"/>
      <c r="X14" s="794"/>
      <c r="Y14" s="699"/>
      <c r="Z14" s="700"/>
      <c r="AA14" s="699"/>
      <c r="AB14" s="700"/>
      <c r="AC14" s="700"/>
      <c r="AD14" s="700"/>
      <c r="AE14" s="700"/>
      <c r="AF14" s="700"/>
      <c r="AG14" s="796" t="s">
        <v>42</v>
      </c>
      <c r="AH14" s="701">
        <f>+AH15</f>
        <v>0</v>
      </c>
      <c r="AI14" s="792"/>
      <c r="AJ14" s="792"/>
      <c r="AK14" s="792"/>
      <c r="AL14" s="792"/>
      <c r="AM14" s="792"/>
      <c r="AN14" s="792"/>
      <c r="AO14" s="792"/>
      <c r="AP14" s="792"/>
      <c r="AQ14" s="792"/>
      <c r="AR14" s="792"/>
      <c r="AS14" s="792"/>
      <c r="AT14" s="792"/>
      <c r="AU14" s="792"/>
      <c r="AV14" s="792"/>
      <c r="AW14" s="792"/>
      <c r="AX14" s="792"/>
      <c r="AY14" s="792"/>
      <c r="AZ14" s="792"/>
      <c r="BA14" s="792"/>
      <c r="BB14" s="792"/>
      <c r="BC14" s="792"/>
      <c r="BD14" s="792"/>
      <c r="BE14" s="792"/>
      <c r="BF14" s="792"/>
      <c r="BG14" s="792"/>
      <c r="BH14" s="792"/>
    </row>
    <row r="15" spans="1:60" s="827" customFormat="1" ht="47.25" customHeight="1" x14ac:dyDescent="0.3">
      <c r="A15" s="702"/>
      <c r="B15" s="703"/>
      <c r="C15" s="703">
        <v>2</v>
      </c>
      <c r="D15" s="703">
        <v>1</v>
      </c>
      <c r="E15" s="703"/>
      <c r="F15" s="805"/>
      <c r="G15" s="803" t="s">
        <v>469</v>
      </c>
      <c r="H15" s="805"/>
      <c r="I15" s="805"/>
      <c r="J15" s="807"/>
      <c r="K15" s="704"/>
      <c r="L15" s="705"/>
      <c r="M15" s="705"/>
      <c r="N15" s="704"/>
      <c r="O15" s="705" t="s">
        <v>12</v>
      </c>
      <c r="P15" s="705" t="s">
        <v>15</v>
      </c>
      <c r="Q15" s="706"/>
      <c r="R15" s="707"/>
      <c r="S15" s="707"/>
      <c r="T15" s="704"/>
      <c r="U15" s="811">
        <v>0.25</v>
      </c>
      <c r="V15" s="811"/>
      <c r="W15" s="811">
        <v>0.25</v>
      </c>
      <c r="X15" s="804"/>
      <c r="Y15" s="811">
        <v>0.25</v>
      </c>
      <c r="Z15" s="812"/>
      <c r="AA15" s="811">
        <v>0.25</v>
      </c>
      <c r="AB15" s="708"/>
      <c r="AC15" s="709"/>
      <c r="AD15" s="709"/>
      <c r="AE15" s="709"/>
      <c r="AF15" s="709"/>
      <c r="AG15" s="705" t="s">
        <v>42</v>
      </c>
      <c r="AH15" s="710">
        <f>SUM(AH16:AH18)</f>
        <v>0</v>
      </c>
    </row>
    <row r="16" spans="1:60" s="827" customFormat="1" ht="47.25" customHeight="1" x14ac:dyDescent="0.3">
      <c r="A16" s="816" t="str">
        <f t="shared" si="0"/>
        <v>ID-DAC-2.1.1</v>
      </c>
      <c r="B16" s="817" t="s">
        <v>479</v>
      </c>
      <c r="C16" s="817">
        <v>2</v>
      </c>
      <c r="D16" s="817">
        <v>1</v>
      </c>
      <c r="E16" s="817">
        <v>1</v>
      </c>
      <c r="F16" s="818"/>
      <c r="G16" s="819"/>
      <c r="H16" s="818" t="s">
        <v>498</v>
      </c>
      <c r="I16" s="819"/>
      <c r="J16" s="820" t="s">
        <v>335</v>
      </c>
      <c r="K16" s="817" t="s">
        <v>479</v>
      </c>
      <c r="L16" s="722" t="s">
        <v>499</v>
      </c>
      <c r="M16" s="820" t="s">
        <v>62</v>
      </c>
      <c r="N16" s="817" t="s">
        <v>216</v>
      </c>
      <c r="O16" s="820" t="s">
        <v>12</v>
      </c>
      <c r="P16" s="820" t="s">
        <v>15</v>
      </c>
      <c r="Q16" s="821"/>
      <c r="R16" s="822"/>
      <c r="S16" s="822"/>
      <c r="T16" s="817"/>
      <c r="U16" s="822"/>
      <c r="V16" s="822"/>
      <c r="W16" s="822"/>
      <c r="X16" s="822"/>
      <c r="Y16" s="822"/>
      <c r="Z16" s="823"/>
      <c r="AA16" s="823"/>
      <c r="AB16" s="823"/>
      <c r="AC16" s="828" t="s">
        <v>500</v>
      </c>
      <c r="AD16" s="828" t="s">
        <v>500</v>
      </c>
      <c r="AE16" s="828" t="s">
        <v>500</v>
      </c>
      <c r="AF16" s="828" t="s">
        <v>500</v>
      </c>
      <c r="AG16" s="820" t="s">
        <v>42</v>
      </c>
      <c r="AH16" s="826">
        <v>0</v>
      </c>
    </row>
    <row r="17" spans="1:60" s="827" customFormat="1" ht="47.25" customHeight="1" x14ac:dyDescent="0.3">
      <c r="A17" s="816" t="str">
        <f t="shared" si="0"/>
        <v>ID-DAC-2.1.2</v>
      </c>
      <c r="B17" s="817" t="s">
        <v>479</v>
      </c>
      <c r="C17" s="817">
        <v>2</v>
      </c>
      <c r="D17" s="817">
        <v>1</v>
      </c>
      <c r="E17" s="817">
        <v>2</v>
      </c>
      <c r="F17" s="818"/>
      <c r="G17" s="819"/>
      <c r="H17" s="643" t="s">
        <v>501</v>
      </c>
      <c r="I17" s="648"/>
      <c r="J17" s="820" t="s">
        <v>337</v>
      </c>
      <c r="K17" s="817" t="s">
        <v>479</v>
      </c>
      <c r="L17" s="722" t="s">
        <v>499</v>
      </c>
      <c r="M17" s="820" t="s">
        <v>62</v>
      </c>
      <c r="N17" s="817" t="s">
        <v>502</v>
      </c>
      <c r="O17" s="820" t="s">
        <v>12</v>
      </c>
      <c r="P17" s="820" t="s">
        <v>15</v>
      </c>
      <c r="Q17" s="821"/>
      <c r="R17" s="822"/>
      <c r="S17" s="822"/>
      <c r="T17" s="817"/>
      <c r="U17" s="822"/>
      <c r="V17" s="822"/>
      <c r="W17" s="822"/>
      <c r="X17" s="822"/>
      <c r="Y17" s="822"/>
      <c r="Z17" s="823"/>
      <c r="AA17" s="823"/>
      <c r="AB17" s="823"/>
      <c r="AC17" s="828" t="s">
        <v>500</v>
      </c>
      <c r="AD17" s="828" t="s">
        <v>500</v>
      </c>
      <c r="AE17" s="828" t="s">
        <v>500</v>
      </c>
      <c r="AF17" s="828" t="s">
        <v>500</v>
      </c>
      <c r="AG17" s="820" t="s">
        <v>42</v>
      </c>
      <c r="AH17" s="826">
        <v>0</v>
      </c>
    </row>
    <row r="18" spans="1:60" s="784" customFormat="1" ht="47.25" customHeight="1" x14ac:dyDescent="0.3">
      <c r="A18" s="816" t="str">
        <f t="shared" si="0"/>
        <v>ID-DAC-2.1.3</v>
      </c>
      <c r="B18" s="817" t="s">
        <v>479</v>
      </c>
      <c r="C18" s="817">
        <v>2</v>
      </c>
      <c r="D18" s="817">
        <v>1</v>
      </c>
      <c r="E18" s="817">
        <v>3</v>
      </c>
      <c r="F18" s="711"/>
      <c r="G18" s="712"/>
      <c r="H18" s="711" t="s">
        <v>503</v>
      </c>
      <c r="I18" s="712"/>
      <c r="J18" s="713" t="s">
        <v>339</v>
      </c>
      <c r="K18" s="817" t="s">
        <v>479</v>
      </c>
      <c r="L18" s="722" t="s">
        <v>499</v>
      </c>
      <c r="M18" s="820" t="s">
        <v>62</v>
      </c>
      <c r="N18" s="817" t="s">
        <v>50</v>
      </c>
      <c r="O18" s="820" t="s">
        <v>12</v>
      </c>
      <c r="P18" s="820" t="s">
        <v>15</v>
      </c>
      <c r="Q18" s="684"/>
      <c r="R18" s="685"/>
      <c r="S18" s="686"/>
      <c r="T18" s="686"/>
      <c r="U18" s="688"/>
      <c r="V18" s="688"/>
      <c r="W18" s="687"/>
      <c r="X18" s="688"/>
      <c r="Y18" s="687"/>
      <c r="Z18" s="689"/>
      <c r="AA18" s="687"/>
      <c r="AB18" s="689"/>
      <c r="AC18" s="828" t="s">
        <v>500</v>
      </c>
      <c r="AD18" s="828" t="s">
        <v>500</v>
      </c>
      <c r="AE18" s="828" t="s">
        <v>500</v>
      </c>
      <c r="AF18" s="828" t="s">
        <v>500</v>
      </c>
      <c r="AG18" s="720" t="s">
        <v>42</v>
      </c>
      <c r="AH18" s="826">
        <v>0</v>
      </c>
    </row>
    <row r="19" spans="1:60" s="802" customFormat="1" ht="47.25" customHeight="1" x14ac:dyDescent="0.3">
      <c r="A19" s="832"/>
      <c r="B19" s="833"/>
      <c r="C19" s="833">
        <v>3</v>
      </c>
      <c r="D19" s="833"/>
      <c r="E19" s="833"/>
      <c r="F19" s="793" t="s">
        <v>504</v>
      </c>
      <c r="G19" s="795"/>
      <c r="H19" s="795"/>
      <c r="I19" s="795"/>
      <c r="J19" s="796"/>
      <c r="K19" s="794"/>
      <c r="L19" s="796"/>
      <c r="M19" s="796"/>
      <c r="N19" s="794"/>
      <c r="O19" s="796" t="s">
        <v>12</v>
      </c>
      <c r="P19" s="796" t="s">
        <v>15</v>
      </c>
      <c r="Q19" s="696" t="s">
        <v>497</v>
      </c>
      <c r="R19" s="697">
        <v>1</v>
      </c>
      <c r="S19" s="698" t="s">
        <v>345</v>
      </c>
      <c r="T19" s="799">
        <v>0.25</v>
      </c>
      <c r="U19" s="800"/>
      <c r="V19" s="800"/>
      <c r="W19" s="800"/>
      <c r="X19" s="800"/>
      <c r="Y19" s="800"/>
      <c r="Z19" s="800"/>
      <c r="AA19" s="800"/>
      <c r="AB19" s="800"/>
      <c r="AC19" s="800"/>
      <c r="AD19" s="800"/>
      <c r="AE19" s="800"/>
      <c r="AF19" s="800"/>
      <c r="AG19" s="872" t="s">
        <v>42</v>
      </c>
      <c r="AH19" s="801">
        <f>+AH20</f>
        <v>696200</v>
      </c>
      <c r="AI19" s="792"/>
      <c r="AJ19" s="792"/>
      <c r="AK19" s="792"/>
      <c r="AL19" s="792"/>
      <c r="AM19" s="792"/>
      <c r="AN19" s="792"/>
      <c r="AO19" s="792"/>
      <c r="AP19" s="792"/>
      <c r="AQ19" s="792"/>
      <c r="AR19" s="792"/>
      <c r="AS19" s="792"/>
      <c r="AT19" s="792"/>
      <c r="AU19" s="792"/>
      <c r="AV19" s="792"/>
      <c r="AW19" s="792"/>
      <c r="AX19" s="792"/>
      <c r="AY19" s="792"/>
      <c r="AZ19" s="792"/>
      <c r="BA19" s="792"/>
      <c r="BB19" s="792"/>
      <c r="BC19" s="792"/>
      <c r="BD19" s="792"/>
      <c r="BE19" s="792"/>
      <c r="BF19" s="792"/>
      <c r="BG19" s="792"/>
      <c r="BH19" s="792"/>
    </row>
    <row r="20" spans="1:60" s="815" customFormat="1" ht="47.25" customHeight="1" x14ac:dyDescent="0.3">
      <c r="A20" s="837"/>
      <c r="B20" s="838"/>
      <c r="C20" s="838">
        <v>3</v>
      </c>
      <c r="D20" s="838">
        <v>1</v>
      </c>
      <c r="E20" s="838"/>
      <c r="F20" s="805"/>
      <c r="G20" s="803" t="s">
        <v>505</v>
      </c>
      <c r="H20" s="805"/>
      <c r="I20" s="805"/>
      <c r="J20" s="807"/>
      <c r="K20" s="804"/>
      <c r="L20" s="807"/>
      <c r="M20" s="807"/>
      <c r="N20" s="804"/>
      <c r="O20" s="807" t="s">
        <v>12</v>
      </c>
      <c r="P20" s="807" t="s">
        <v>15</v>
      </c>
      <c r="Q20" s="842"/>
      <c r="R20" s="843"/>
      <c r="S20" s="844"/>
      <c r="T20" s="844"/>
      <c r="U20" s="811">
        <v>0.25</v>
      </c>
      <c r="V20" s="811"/>
      <c r="W20" s="811">
        <v>0.25</v>
      </c>
      <c r="X20" s="804"/>
      <c r="Y20" s="811">
        <v>0.25</v>
      </c>
      <c r="Z20" s="812"/>
      <c r="AA20" s="811">
        <v>0.25</v>
      </c>
      <c r="AB20" s="812"/>
      <c r="AC20" s="812"/>
      <c r="AD20" s="812"/>
      <c r="AE20" s="812"/>
      <c r="AF20" s="812"/>
      <c r="AG20" s="807" t="s">
        <v>42</v>
      </c>
      <c r="AH20" s="813">
        <f>SUM(AH21:AH22)</f>
        <v>696200</v>
      </c>
      <c r="AI20" s="792"/>
      <c r="AJ20" s="792"/>
      <c r="AK20" s="792"/>
      <c r="AL20" s="792"/>
      <c r="AM20" s="792"/>
      <c r="AN20" s="792"/>
      <c r="AO20" s="792"/>
      <c r="AP20" s="792"/>
      <c r="AQ20" s="792"/>
      <c r="AR20" s="792"/>
      <c r="AS20" s="792"/>
      <c r="AT20" s="792"/>
      <c r="AU20" s="792"/>
      <c r="AV20" s="792"/>
      <c r="AW20" s="792"/>
      <c r="AX20" s="792"/>
      <c r="AY20" s="792"/>
      <c r="AZ20" s="792"/>
      <c r="BA20" s="792"/>
      <c r="BB20" s="792"/>
      <c r="BC20" s="792"/>
      <c r="BD20" s="792"/>
      <c r="BE20" s="792"/>
      <c r="BF20" s="792"/>
      <c r="BG20" s="792"/>
      <c r="BH20" s="792"/>
    </row>
    <row r="21" spans="1:60" s="827" customFormat="1" ht="47.25" customHeight="1" x14ac:dyDescent="0.3">
      <c r="A21" s="816" t="str">
        <f t="shared" ref="A21:A22" si="1">+ CONCATENATE("ID", "-", B21, "-",C21, ".", D21, ".", E21)</f>
        <v>ID-DAC-3.1.1</v>
      </c>
      <c r="B21" s="817" t="s">
        <v>479</v>
      </c>
      <c r="C21" s="817">
        <v>3</v>
      </c>
      <c r="D21" s="817">
        <v>1</v>
      </c>
      <c r="E21" s="817">
        <v>1</v>
      </c>
      <c r="F21" s="818"/>
      <c r="G21" s="819"/>
      <c r="H21" s="643" t="s">
        <v>506</v>
      </c>
      <c r="I21" s="648"/>
      <c r="J21" s="820" t="s">
        <v>507</v>
      </c>
      <c r="K21" s="817" t="s">
        <v>69</v>
      </c>
      <c r="L21" s="820" t="s">
        <v>508</v>
      </c>
      <c r="M21" s="820" t="s">
        <v>479</v>
      </c>
      <c r="N21" s="817" t="s">
        <v>50</v>
      </c>
      <c r="O21" s="820" t="s">
        <v>12</v>
      </c>
      <c r="P21" s="820" t="s">
        <v>15</v>
      </c>
      <c r="Q21" s="821"/>
      <c r="R21" s="822"/>
      <c r="S21" s="822"/>
      <c r="T21" s="817"/>
      <c r="U21" s="822"/>
      <c r="V21" s="822"/>
      <c r="W21" s="822"/>
      <c r="X21" s="822"/>
      <c r="Y21" s="822"/>
      <c r="Z21" s="823"/>
      <c r="AA21" s="823"/>
      <c r="AB21" s="823"/>
      <c r="AC21" s="823"/>
      <c r="AD21" s="823"/>
      <c r="AE21" s="714"/>
      <c r="AF21" s="714"/>
      <c r="AG21" s="820" t="s">
        <v>42</v>
      </c>
      <c r="AH21" s="826">
        <v>0</v>
      </c>
    </row>
    <row r="22" spans="1:60" s="827" customFormat="1" ht="47.25" customHeight="1" thickBot="1" x14ac:dyDescent="0.35">
      <c r="A22" s="816" t="str">
        <f t="shared" si="1"/>
        <v>ID-DAC-3.1.2</v>
      </c>
      <c r="B22" s="817" t="s">
        <v>479</v>
      </c>
      <c r="C22" s="817">
        <v>3</v>
      </c>
      <c r="D22" s="817">
        <v>1</v>
      </c>
      <c r="E22" s="817">
        <v>2</v>
      </c>
      <c r="F22" s="818"/>
      <c r="G22" s="819"/>
      <c r="H22" s="818" t="s">
        <v>509</v>
      </c>
      <c r="I22" s="819"/>
      <c r="J22" s="820" t="s">
        <v>510</v>
      </c>
      <c r="K22" s="817" t="s">
        <v>479</v>
      </c>
      <c r="L22" s="722" t="s">
        <v>499</v>
      </c>
      <c r="M22" s="820" t="s">
        <v>49</v>
      </c>
      <c r="N22" s="817" t="s">
        <v>50</v>
      </c>
      <c r="O22" s="820" t="s">
        <v>12</v>
      </c>
      <c r="P22" s="820" t="s">
        <v>15</v>
      </c>
      <c r="Q22" s="821"/>
      <c r="R22" s="822"/>
      <c r="S22" s="822"/>
      <c r="T22" s="817"/>
      <c r="U22" s="822"/>
      <c r="V22" s="822"/>
      <c r="W22" s="822"/>
      <c r="X22" s="822"/>
      <c r="Y22" s="822"/>
      <c r="Z22" s="823"/>
      <c r="AA22" s="823"/>
      <c r="AB22" s="823"/>
      <c r="AC22" s="823"/>
      <c r="AD22" s="823"/>
      <c r="AE22" s="823"/>
      <c r="AF22" s="823"/>
      <c r="AG22" s="820" t="s">
        <v>42</v>
      </c>
      <c r="AH22" s="826">
        <v>696200</v>
      </c>
    </row>
    <row r="23" spans="1:60" s="792" customFormat="1" ht="47.25" customHeight="1" thickBot="1" x14ac:dyDescent="0.35">
      <c r="J23" s="715"/>
      <c r="L23" s="716"/>
      <c r="M23" s="716"/>
      <c r="O23" s="716"/>
      <c r="P23" s="716"/>
      <c r="Q23" s="715"/>
      <c r="T23" s="717"/>
      <c r="AG23" s="721" t="s">
        <v>86</v>
      </c>
      <c r="AH23" s="718">
        <f>+AH5+AH14+AH19</f>
        <v>66123633</v>
      </c>
    </row>
    <row r="24" spans="1:60" s="792" customFormat="1" ht="47.25" customHeight="1" x14ac:dyDescent="0.3">
      <c r="J24" s="715"/>
      <c r="L24" s="716"/>
      <c r="M24" s="716"/>
      <c r="O24" s="716"/>
      <c r="P24" s="716"/>
      <c r="Q24" s="715"/>
      <c r="T24" s="717"/>
      <c r="AG24" s="716"/>
    </row>
    <row r="25" spans="1:60" s="792" customFormat="1" ht="47.25" customHeight="1" x14ac:dyDescent="0.3">
      <c r="J25" s="715"/>
      <c r="L25" s="716"/>
      <c r="M25" s="716"/>
      <c r="O25" s="716"/>
      <c r="P25" s="716"/>
      <c r="Q25" s="715"/>
      <c r="T25" s="717"/>
      <c r="AG25" s="716"/>
    </row>
    <row r="26" spans="1:60" s="792" customFormat="1" ht="47.25" customHeight="1" x14ac:dyDescent="0.3">
      <c r="J26" s="715"/>
      <c r="L26" s="716"/>
      <c r="M26" s="716"/>
      <c r="O26" s="716"/>
      <c r="P26" s="716"/>
      <c r="Q26" s="715"/>
      <c r="T26" s="717"/>
      <c r="AG26" s="716"/>
    </row>
    <row r="27" spans="1:60" s="792" customFormat="1" ht="47.25" customHeight="1" thickBot="1" x14ac:dyDescent="0.35">
      <c r="J27" s="661"/>
      <c r="K27" s="661"/>
      <c r="L27" s="661"/>
      <c r="M27" s="661"/>
      <c r="O27" s="716"/>
      <c r="P27" s="716"/>
      <c r="Q27" s="715"/>
      <c r="T27" s="717"/>
      <c r="AG27" s="716"/>
    </row>
    <row r="28" spans="1:60" s="792" customFormat="1" ht="47.25" customHeight="1" x14ac:dyDescent="0.3">
      <c r="F28" s="656"/>
      <c r="G28" s="656"/>
      <c r="H28" s="656"/>
      <c r="I28" s="656"/>
      <c r="J28" s="656" t="s">
        <v>511</v>
      </c>
      <c r="K28" s="656"/>
      <c r="L28" s="656"/>
      <c r="M28" s="656"/>
      <c r="O28" s="719"/>
      <c r="P28" s="719"/>
      <c r="Q28" s="715"/>
      <c r="T28" s="717"/>
      <c r="AG28" s="715"/>
    </row>
    <row r="29" spans="1:60" s="792" customFormat="1" ht="47.25" customHeight="1" x14ac:dyDescent="0.3">
      <c r="J29" s="656" t="s">
        <v>512</v>
      </c>
      <c r="K29" s="656"/>
      <c r="L29" s="656"/>
      <c r="M29" s="656"/>
      <c r="O29" s="719"/>
      <c r="P29" s="719"/>
      <c r="Q29" s="715"/>
      <c r="T29" s="717"/>
      <c r="AG29" s="715"/>
    </row>
    <row r="30" spans="1:60" s="740" customFormat="1" ht="47.25" customHeight="1" x14ac:dyDescent="0.2">
      <c r="F30" s="451"/>
      <c r="G30" s="451"/>
      <c r="H30" s="451"/>
      <c r="I30" s="451"/>
      <c r="J30" s="672"/>
      <c r="K30" s="673"/>
      <c r="L30" s="674"/>
      <c r="M30" s="674"/>
      <c r="N30" s="673"/>
      <c r="O30" s="674"/>
      <c r="P30" s="674"/>
      <c r="Q30" s="672"/>
      <c r="T30" s="675"/>
      <c r="AG30" s="674"/>
    </row>
    <row r="31" spans="1:60" s="740" customFormat="1" ht="47.25" customHeight="1" x14ac:dyDescent="0.2">
      <c r="F31" s="451"/>
      <c r="G31" s="451"/>
      <c r="H31" s="451"/>
      <c r="I31" s="451"/>
      <c r="J31" s="672"/>
      <c r="L31" s="674"/>
      <c r="M31" s="674"/>
      <c r="O31" s="674"/>
      <c r="P31" s="674"/>
      <c r="Q31" s="672"/>
      <c r="T31" s="675"/>
      <c r="AG31" s="674"/>
    </row>
    <row r="32" spans="1:60" s="740" customFormat="1" ht="47.25" customHeight="1" x14ac:dyDescent="0.2">
      <c r="J32" s="672"/>
      <c r="L32" s="674"/>
      <c r="M32" s="674"/>
      <c r="O32" s="674"/>
      <c r="P32" s="674"/>
      <c r="Q32" s="672"/>
      <c r="T32" s="675"/>
      <c r="AG32" s="674"/>
    </row>
    <row r="33" spans="2:34" s="740" customFormat="1" ht="47.25" customHeight="1" x14ac:dyDescent="0.2">
      <c r="J33" s="672"/>
      <c r="L33" s="674"/>
      <c r="M33" s="674"/>
      <c r="O33" s="674"/>
      <c r="P33" s="674"/>
      <c r="Q33" s="672"/>
      <c r="T33" s="675"/>
      <c r="AG33" s="674"/>
    </row>
    <row r="34" spans="2:34" s="740" customFormat="1" ht="47.25" customHeight="1" x14ac:dyDescent="0.2">
      <c r="J34" s="672"/>
      <c r="L34" s="674"/>
      <c r="M34" s="674"/>
      <c r="O34" s="674"/>
      <c r="P34" s="674"/>
      <c r="Q34" s="672"/>
      <c r="T34" s="675"/>
      <c r="AG34" s="674"/>
    </row>
    <row r="35" spans="2:34" s="740" customFormat="1" ht="47.25" customHeight="1" x14ac:dyDescent="0.2">
      <c r="J35" s="672"/>
      <c r="L35" s="674"/>
      <c r="M35" s="674"/>
      <c r="O35" s="674"/>
      <c r="P35" s="674"/>
      <c r="Q35" s="672"/>
      <c r="T35" s="675"/>
      <c r="AG35" s="674"/>
    </row>
    <row r="36" spans="2:34" s="740" customFormat="1" ht="47.25" customHeight="1" x14ac:dyDescent="0.2">
      <c r="J36" s="672"/>
      <c r="L36" s="674"/>
      <c r="M36" s="674"/>
      <c r="O36" s="674"/>
      <c r="P36" s="674"/>
      <c r="Q36" s="672"/>
      <c r="T36" s="675"/>
      <c r="AG36" s="674"/>
    </row>
    <row r="37" spans="2:34" s="740" customFormat="1" ht="47.25" customHeight="1" x14ac:dyDescent="0.2">
      <c r="J37" s="672"/>
      <c r="L37" s="674"/>
      <c r="M37" s="674"/>
      <c r="O37" s="674"/>
      <c r="P37" s="674"/>
      <c r="Q37" s="672"/>
      <c r="T37" s="675"/>
      <c r="AG37" s="674"/>
    </row>
    <row r="38" spans="2:34" s="740" customFormat="1" ht="47.25" customHeight="1" x14ac:dyDescent="0.2">
      <c r="J38" s="672"/>
      <c r="L38" s="674"/>
      <c r="M38" s="674"/>
      <c r="O38" s="674"/>
      <c r="P38" s="674"/>
      <c r="Q38" s="672"/>
      <c r="T38" s="675"/>
      <c r="AG38" s="674"/>
    </row>
    <row r="39" spans="2:34" s="740" customFormat="1" ht="47.25" customHeight="1" x14ac:dyDescent="0.2">
      <c r="J39" s="672"/>
      <c r="L39" s="674"/>
      <c r="M39" s="674"/>
      <c r="O39" s="674"/>
      <c r="P39" s="674"/>
      <c r="Q39" s="672"/>
      <c r="T39" s="675"/>
      <c r="AG39" s="674"/>
    </row>
    <row r="40" spans="2:34" s="740" customFormat="1" ht="47.25" customHeight="1" x14ac:dyDescent="0.2">
      <c r="J40" s="672"/>
      <c r="L40" s="674"/>
      <c r="M40" s="674"/>
      <c r="O40" s="674"/>
      <c r="P40" s="674"/>
      <c r="Q40" s="672"/>
      <c r="T40" s="675"/>
      <c r="AG40" s="674"/>
    </row>
    <row r="41" spans="2:34" s="740" customFormat="1" ht="47.25" customHeight="1" x14ac:dyDescent="0.2">
      <c r="J41" s="672"/>
      <c r="L41" s="674"/>
      <c r="M41" s="674"/>
      <c r="O41" s="674"/>
      <c r="P41" s="674"/>
      <c r="Q41" s="672"/>
      <c r="T41" s="675"/>
      <c r="AG41" s="674"/>
    </row>
    <row r="42" spans="2:34" s="740" customFormat="1" ht="47.25" customHeight="1" x14ac:dyDescent="0.2">
      <c r="J42" s="672"/>
      <c r="L42" s="674"/>
      <c r="M42" s="674"/>
      <c r="O42" s="674"/>
      <c r="P42" s="674"/>
      <c r="Q42" s="672"/>
      <c r="T42" s="675"/>
      <c r="AG42" s="674"/>
    </row>
    <row r="43" spans="2:34" s="740" customFormat="1" ht="47.25" customHeight="1" x14ac:dyDescent="0.2">
      <c r="B43" s="673"/>
      <c r="C43" s="676"/>
      <c r="D43" s="676"/>
      <c r="E43" s="676"/>
      <c r="J43" s="674"/>
      <c r="K43" s="673"/>
      <c r="L43" s="674"/>
      <c r="M43" s="674"/>
      <c r="N43" s="673"/>
      <c r="O43" s="674"/>
      <c r="P43" s="674"/>
      <c r="Q43" s="677"/>
      <c r="R43" s="676"/>
      <c r="S43" s="676"/>
      <c r="T43" s="678"/>
      <c r="U43" s="673"/>
      <c r="V43" s="673"/>
      <c r="W43" s="673"/>
      <c r="X43" s="673"/>
      <c r="Y43" s="673"/>
      <c r="Z43" s="673"/>
      <c r="AA43" s="673"/>
      <c r="AB43" s="673"/>
      <c r="AC43" s="673"/>
      <c r="AD43" s="673"/>
      <c r="AE43" s="673"/>
      <c r="AF43" s="673"/>
      <c r="AG43" s="677"/>
      <c r="AH43" s="679"/>
    </row>
  </sheetData>
  <mergeCells count="30">
    <mergeCell ref="AH3:AH4"/>
    <mergeCell ref="H21:I21"/>
    <mergeCell ref="AC1:AF3"/>
    <mergeCell ref="Q2:R2"/>
    <mergeCell ref="AG2:AH2"/>
    <mergeCell ref="F3:N3"/>
    <mergeCell ref="O3:P3"/>
    <mergeCell ref="Q3:Q4"/>
    <mergeCell ref="R3:R4"/>
    <mergeCell ref="S3:S4"/>
    <mergeCell ref="T3:T4"/>
    <mergeCell ref="U3:V3"/>
    <mergeCell ref="J1:P1"/>
    <mergeCell ref="S1:T1"/>
    <mergeCell ref="H17:I17"/>
    <mergeCell ref="J29:M29"/>
    <mergeCell ref="F30:I30"/>
    <mergeCell ref="Y1:Z1"/>
    <mergeCell ref="K2:P2"/>
    <mergeCell ref="AA1:AB1"/>
    <mergeCell ref="U1:V1"/>
    <mergeCell ref="W1:X1"/>
    <mergeCell ref="F31:I31"/>
    <mergeCell ref="W3:X3"/>
    <mergeCell ref="Y3:Z3"/>
    <mergeCell ref="J27:M27"/>
    <mergeCell ref="F28:I28"/>
    <mergeCell ref="J28:M28"/>
    <mergeCell ref="AA3:AB3"/>
    <mergeCell ref="AG3:AG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'https://minpre-my.sharepoint.com/Users/Aileen Decamps/Downloads/[Copy of POA MINPRE 2019 (Autosaved).xlsx]Libro de Códigos'!#REF!</xm:f>
          </x14:formula1>
          <xm:sqref>B5:B6</xm:sqref>
        </x14:dataValidation>
        <x14:dataValidation type="list" allowBlank="1" showInputMessage="1" showErrorMessage="1">
          <x14:formula1>
            <xm:f>'https://minpre-my.sharepoint.com/Users/Aileen Decamps/Downloads/[Copy of POA MINPRE 2019 (Autosaved).xlsx]Clasificador de Avances'!#REF!</xm:f>
          </x14:formula1>
          <xm:sqref>S15:S17 S10:S13 AG5:AG22 S21:S22</xm:sqref>
        </x14:dataValidation>
        <x14:dataValidation type="list" allowBlank="1" showInputMessage="1" showErrorMessage="1">
          <x14:formula1>
            <xm:f>'C:\Users\Aileen Decamps\AppData\Local\Temp\Temp1_OneDrive_2022-12-19.zip\Versión Final POA 2022\[POA Dirección de Asuntos Comunitarios.xlsx]Libro de Códigos'!#REF!</xm:f>
          </x14:formula1>
          <xm:sqref>S5:S9 S14 S18:S20</xm:sqref>
        </x14:dataValidation>
        <x14:dataValidation type="list" allowBlank="1" showInputMessage="1" showErrorMessage="1">
          <x14:formula1>
            <xm:f>'C:\Users\Aileen Decamps\AppData\Local\Temp\Temp1_OneDrive_2022-12-19.zip\Versión Final POA 2022\[POA Dirección de Asuntos Comunitarios.xlsx]Libro de Códigos'!#REF!</xm:f>
          </x14:formula1>
          <xm:sqref>K7:K13 K15:K18 K21:K22</xm:sqref>
        </x14:dataValidation>
        <x14:dataValidation type="list" allowBlank="1" showInputMessage="1" showErrorMessage="1">
          <x14:formula1>
            <xm:f>'C:\Users\Aileen Decamps\AppData\Local\Temp\Temp1_OneDrive_2022-12-19.zip\Versión Final POA 2022\[POA Dirección de Asuntos Comunitarios.xlsx]Libro de Códigos'!#REF!</xm:f>
          </x14:formula1>
          <xm:sqref>N5:N22</xm:sqref>
        </x14:dataValidation>
        <x14:dataValidation type="list" allowBlank="1" showInputMessage="1" showErrorMessage="1">
          <x14:formula1>
            <xm:f>'C:\Users\Aileen Decamps\AppData\Local\Temp\Temp1_OneDrive_2022-12-19.zip\Versión Final POA 2022\[POA Dirección de Asuntos Comunitarios.xlsx]Libro de Códigos'!#REF!</xm:f>
          </x14:formula1>
          <xm:sqref>O5:P22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52"/>
  <sheetViews>
    <sheetView topLeftCell="F1" zoomScale="48" zoomScaleNormal="48" workbookViewId="0">
      <selection sqref="A1:XFD1048576"/>
    </sheetView>
  </sheetViews>
  <sheetFormatPr defaultColWidth="11.42578125" defaultRowHeight="40.5" customHeight="1" x14ac:dyDescent="0.25"/>
  <cols>
    <col min="1" max="1" width="13.42578125" style="725" hidden="1" customWidth="1"/>
    <col min="2" max="2" width="13.42578125" style="726" hidden="1" customWidth="1"/>
    <col min="3" max="5" width="13.42578125" style="727" hidden="1" customWidth="1"/>
    <col min="6" max="8" width="5.42578125" style="725" customWidth="1"/>
    <col min="9" max="9" width="77" style="725" customWidth="1"/>
    <col min="10" max="10" width="52" style="731" customWidth="1"/>
    <col min="11" max="11" width="18.140625" style="726" customWidth="1"/>
    <col min="12" max="12" width="31" style="726" customWidth="1"/>
    <col min="13" max="13" width="19.5703125" style="731" customWidth="1"/>
    <col min="14" max="14" width="13.140625" style="726" hidden="1" customWidth="1"/>
    <col min="15" max="16" width="17.42578125" style="731" customWidth="1"/>
    <col min="17" max="17" width="45.5703125" style="733" bestFit="1" customWidth="1"/>
    <col min="18" max="18" width="15.85546875" style="727" customWidth="1"/>
    <col min="19" max="19" width="17.5703125" style="727" hidden="1" customWidth="1"/>
    <col min="20" max="20" width="16" style="730" hidden="1" customWidth="1"/>
    <col min="21" max="28" width="8.7109375" style="726" hidden="1" customWidth="1"/>
    <col min="29" max="29" width="39.140625" style="726" hidden="1" customWidth="1"/>
    <col min="30" max="30" width="46.140625" style="726" hidden="1" customWidth="1"/>
    <col min="31" max="32" width="39.140625" style="726" hidden="1" customWidth="1"/>
    <col min="33" max="33" width="22.140625" style="733" customWidth="1"/>
    <col min="34" max="34" width="26.7109375" style="728" bestFit="1" customWidth="1"/>
    <col min="35" max="35" width="33" style="725" customWidth="1"/>
    <col min="36" max="36" width="11.42578125" style="725"/>
    <col min="37" max="37" width="18.42578125" style="725" bestFit="1" customWidth="1"/>
    <col min="38" max="16384" width="11.42578125" style="725"/>
  </cols>
  <sheetData>
    <row r="1" spans="1:60" s="737" customFormat="1" ht="40.5" customHeight="1" x14ac:dyDescent="0.25">
      <c r="A1" s="734"/>
      <c r="B1" s="734"/>
      <c r="C1" s="734"/>
      <c r="D1" s="734"/>
      <c r="E1" s="734"/>
      <c r="F1" s="735"/>
      <c r="G1" s="735"/>
      <c r="H1" s="735"/>
      <c r="I1" s="736"/>
      <c r="J1" s="444" t="s">
        <v>0</v>
      </c>
      <c r="K1" s="444"/>
      <c r="L1" s="444"/>
      <c r="M1" s="444"/>
      <c r="N1" s="444"/>
      <c r="O1" s="444"/>
      <c r="P1" s="444"/>
      <c r="Q1" s="776"/>
      <c r="R1" s="771"/>
      <c r="S1" s="445"/>
      <c r="T1" s="446"/>
      <c r="U1" s="421"/>
      <c r="V1" s="417"/>
      <c r="W1" s="421"/>
      <c r="X1" s="417"/>
      <c r="Y1" s="421"/>
      <c r="Z1" s="417"/>
      <c r="AA1" s="421"/>
      <c r="AB1" s="417"/>
      <c r="AC1" s="418" t="s">
        <v>1</v>
      </c>
      <c r="AD1" s="422"/>
      <c r="AE1" s="422"/>
      <c r="AF1" s="423"/>
      <c r="AG1" s="776"/>
      <c r="AH1" s="771"/>
    </row>
    <row r="2" spans="1:60" s="737" customFormat="1" ht="40.5" customHeight="1" x14ac:dyDescent="0.2">
      <c r="A2" s="734"/>
      <c r="B2" s="734"/>
      <c r="C2" s="734"/>
      <c r="D2" s="734"/>
      <c r="E2" s="734"/>
      <c r="F2" s="735"/>
      <c r="G2" s="735"/>
      <c r="H2" s="735"/>
      <c r="I2" s="736"/>
      <c r="J2" s="738" t="s">
        <v>2</v>
      </c>
      <c r="K2" s="459" t="s">
        <v>513</v>
      </c>
      <c r="L2" s="459"/>
      <c r="M2" s="459"/>
      <c r="N2" s="459"/>
      <c r="O2" s="459"/>
      <c r="P2" s="461"/>
      <c r="Q2" s="658" t="s">
        <v>4</v>
      </c>
      <c r="R2" s="660"/>
      <c r="S2" s="777"/>
      <c r="T2" s="778"/>
      <c r="U2" s="779"/>
      <c r="V2" s="780"/>
      <c r="W2" s="779"/>
      <c r="X2" s="780"/>
      <c r="Y2" s="779"/>
      <c r="Z2" s="780"/>
      <c r="AA2" s="779"/>
      <c r="AB2" s="780"/>
      <c r="AC2" s="424"/>
      <c r="AD2" s="425"/>
      <c r="AE2" s="425"/>
      <c r="AF2" s="426"/>
      <c r="AG2" s="659" t="s">
        <v>5</v>
      </c>
      <c r="AH2" s="563"/>
    </row>
    <row r="3" spans="1:60" s="784" customFormat="1" ht="40.5" customHeight="1" x14ac:dyDescent="0.3">
      <c r="A3" s="781"/>
      <c r="B3" s="781"/>
      <c r="C3" s="781"/>
      <c r="D3" s="781"/>
      <c r="E3" s="781"/>
      <c r="F3" s="462" t="s">
        <v>6</v>
      </c>
      <c r="G3" s="464"/>
      <c r="H3" s="464"/>
      <c r="I3" s="464"/>
      <c r="J3" s="463"/>
      <c r="K3" s="463"/>
      <c r="L3" s="463"/>
      <c r="M3" s="463"/>
      <c r="N3" s="561"/>
      <c r="O3" s="562" t="s">
        <v>7</v>
      </c>
      <c r="P3" s="563"/>
      <c r="Q3" s="564" t="s">
        <v>8</v>
      </c>
      <c r="R3" s="565" t="s">
        <v>9</v>
      </c>
      <c r="S3" s="566" t="s">
        <v>10</v>
      </c>
      <c r="T3" s="566" t="s">
        <v>11</v>
      </c>
      <c r="U3" s="567" t="s">
        <v>12</v>
      </c>
      <c r="V3" s="567"/>
      <c r="W3" s="567" t="s">
        <v>13</v>
      </c>
      <c r="X3" s="567"/>
      <c r="Y3" s="567" t="s">
        <v>14</v>
      </c>
      <c r="Z3" s="567"/>
      <c r="AA3" s="567" t="s">
        <v>15</v>
      </c>
      <c r="AB3" s="567"/>
      <c r="AC3" s="427"/>
      <c r="AD3" s="428"/>
      <c r="AE3" s="428"/>
      <c r="AF3" s="429"/>
      <c r="AG3" s="568" t="s">
        <v>16</v>
      </c>
      <c r="AH3" s="569" t="s">
        <v>17</v>
      </c>
    </row>
    <row r="4" spans="1:60" s="792" customFormat="1" ht="40.5" customHeight="1" x14ac:dyDescent="0.3">
      <c r="A4" s="785" t="s">
        <v>18</v>
      </c>
      <c r="B4" s="785" t="s">
        <v>19</v>
      </c>
      <c r="C4" s="785" t="s">
        <v>20</v>
      </c>
      <c r="D4" s="785" t="s">
        <v>21</v>
      </c>
      <c r="E4" s="785" t="s">
        <v>22</v>
      </c>
      <c r="F4" s="786" t="s">
        <v>23</v>
      </c>
      <c r="G4" s="786" t="s">
        <v>24</v>
      </c>
      <c r="H4" s="786" t="s">
        <v>25</v>
      </c>
      <c r="I4" s="787"/>
      <c r="J4" s="788" t="s">
        <v>26</v>
      </c>
      <c r="K4" s="788" t="s">
        <v>27</v>
      </c>
      <c r="L4" s="789" t="s">
        <v>28</v>
      </c>
      <c r="M4" s="788" t="s">
        <v>29</v>
      </c>
      <c r="N4" s="789" t="s">
        <v>30</v>
      </c>
      <c r="O4" s="782" t="s">
        <v>31</v>
      </c>
      <c r="P4" s="783" t="s">
        <v>32</v>
      </c>
      <c r="Q4" s="578"/>
      <c r="R4" s="579"/>
      <c r="S4" s="580"/>
      <c r="T4" s="580"/>
      <c r="U4" s="790" t="s">
        <v>9</v>
      </c>
      <c r="V4" s="790" t="s">
        <v>33</v>
      </c>
      <c r="W4" s="790" t="s">
        <v>9</v>
      </c>
      <c r="X4" s="790" t="s">
        <v>33</v>
      </c>
      <c r="Y4" s="790" t="s">
        <v>9</v>
      </c>
      <c r="Z4" s="790" t="s">
        <v>33</v>
      </c>
      <c r="AA4" s="790" t="s">
        <v>9</v>
      </c>
      <c r="AB4" s="790" t="s">
        <v>33</v>
      </c>
      <c r="AC4" s="791" t="s">
        <v>34</v>
      </c>
      <c r="AD4" s="791" t="s">
        <v>35</v>
      </c>
      <c r="AE4" s="791" t="s">
        <v>36</v>
      </c>
      <c r="AF4" s="791" t="s">
        <v>37</v>
      </c>
      <c r="AG4" s="568"/>
      <c r="AH4" s="569"/>
    </row>
    <row r="5" spans="1:60" s="802" customFormat="1" ht="40.5" customHeight="1" x14ac:dyDescent="0.3">
      <c r="A5" s="793"/>
      <c r="B5" s="794" t="s">
        <v>427</v>
      </c>
      <c r="C5" s="794">
        <v>1</v>
      </c>
      <c r="D5" s="794"/>
      <c r="E5" s="794"/>
      <c r="F5" s="793" t="s">
        <v>514</v>
      </c>
      <c r="G5" s="795"/>
      <c r="H5" s="795"/>
      <c r="I5" s="795"/>
      <c r="J5" s="875"/>
      <c r="K5" s="794"/>
      <c r="L5" s="794"/>
      <c r="M5" s="796"/>
      <c r="N5" s="794"/>
      <c r="O5" s="796" t="s">
        <v>12</v>
      </c>
      <c r="P5" s="796" t="s">
        <v>40</v>
      </c>
      <c r="Q5" s="796" t="s">
        <v>515</v>
      </c>
      <c r="R5" s="797">
        <v>68000</v>
      </c>
      <c r="S5" s="798" t="s">
        <v>516</v>
      </c>
      <c r="T5" s="799">
        <v>0.7</v>
      </c>
      <c r="U5" s="799"/>
      <c r="V5" s="800"/>
      <c r="W5" s="799"/>
      <c r="X5" s="800"/>
      <c r="Y5" s="799"/>
      <c r="Z5" s="800"/>
      <c r="AA5" s="800"/>
      <c r="AB5" s="800"/>
      <c r="AC5" s="800"/>
      <c r="AD5" s="800"/>
      <c r="AE5" s="800"/>
      <c r="AF5" s="800"/>
      <c r="AG5" s="872" t="s">
        <v>42</v>
      </c>
      <c r="AH5" s="801">
        <f>+AH6</f>
        <v>115092000</v>
      </c>
      <c r="AI5" s="792"/>
      <c r="AJ5" s="792"/>
      <c r="AK5" s="792"/>
      <c r="AL5" s="792"/>
      <c r="AM5" s="792"/>
      <c r="AN5" s="792"/>
      <c r="AO5" s="792"/>
      <c r="AP5" s="792"/>
      <c r="AQ5" s="792"/>
      <c r="AR5" s="792"/>
      <c r="AS5" s="792"/>
      <c r="AT5" s="792"/>
      <c r="AU5" s="792"/>
      <c r="AV5" s="792"/>
      <c r="AW5" s="792"/>
      <c r="AX5" s="792"/>
      <c r="AY5" s="792"/>
      <c r="AZ5" s="792"/>
      <c r="BA5" s="792"/>
      <c r="BB5" s="792"/>
      <c r="BC5" s="792"/>
      <c r="BD5" s="792"/>
      <c r="BE5" s="792"/>
      <c r="BF5" s="792"/>
      <c r="BG5" s="792"/>
      <c r="BH5" s="792"/>
    </row>
    <row r="6" spans="1:60" s="815" customFormat="1" ht="40.5" customHeight="1" x14ac:dyDescent="0.3">
      <c r="A6" s="803"/>
      <c r="B6" s="804" t="s">
        <v>427</v>
      </c>
      <c r="C6" s="804">
        <v>1</v>
      </c>
      <c r="D6" s="804">
        <v>1</v>
      </c>
      <c r="E6" s="804"/>
      <c r="F6" s="805"/>
      <c r="G6" s="803" t="s">
        <v>517</v>
      </c>
      <c r="H6" s="805"/>
      <c r="I6" s="806"/>
      <c r="J6" s="807"/>
      <c r="K6" s="804"/>
      <c r="L6" s="804"/>
      <c r="M6" s="807"/>
      <c r="N6" s="804"/>
      <c r="O6" s="807" t="s">
        <v>12</v>
      </c>
      <c r="P6" s="807" t="s">
        <v>15</v>
      </c>
      <c r="Q6" s="807" t="s">
        <v>515</v>
      </c>
      <c r="R6" s="808">
        <v>68000</v>
      </c>
      <c r="S6" s="809" t="s">
        <v>516</v>
      </c>
      <c r="T6" s="810">
        <v>1</v>
      </c>
      <c r="U6" s="811">
        <v>0.25</v>
      </c>
      <c r="V6" s="811"/>
      <c r="W6" s="811">
        <v>0.25</v>
      </c>
      <c r="X6" s="804"/>
      <c r="Y6" s="811">
        <v>0.25</v>
      </c>
      <c r="Z6" s="812"/>
      <c r="AA6" s="811">
        <v>0.25</v>
      </c>
      <c r="AB6" s="812"/>
      <c r="AC6" s="812"/>
      <c r="AD6" s="812"/>
      <c r="AE6" s="812"/>
      <c r="AF6" s="812"/>
      <c r="AG6" s="807" t="s">
        <v>42</v>
      </c>
      <c r="AH6" s="813">
        <f>SUM(AH7:AH16)</f>
        <v>115092000</v>
      </c>
      <c r="AI6" s="792"/>
      <c r="AJ6" s="792"/>
      <c r="AK6" s="814"/>
      <c r="AL6" s="792"/>
      <c r="AM6" s="792"/>
      <c r="AN6" s="792"/>
      <c r="AO6" s="792"/>
      <c r="AP6" s="792"/>
      <c r="AQ6" s="792"/>
      <c r="AR6" s="792"/>
      <c r="AS6" s="792"/>
      <c r="AT6" s="792"/>
      <c r="AU6" s="792"/>
      <c r="AV6" s="792"/>
      <c r="AW6" s="792"/>
      <c r="AX6" s="792"/>
      <c r="AY6" s="792"/>
      <c r="AZ6" s="792"/>
      <c r="BA6" s="792"/>
      <c r="BB6" s="792"/>
      <c r="BC6" s="792"/>
      <c r="BD6" s="792"/>
      <c r="BE6" s="792"/>
      <c r="BF6" s="792"/>
      <c r="BG6" s="792"/>
      <c r="BH6" s="792"/>
    </row>
    <row r="7" spans="1:60" s="827" customFormat="1" ht="40.5" customHeight="1" x14ac:dyDescent="0.3">
      <c r="A7" s="816" t="str">
        <f t="shared" ref="A7:A16" si="0">+ CONCATENATE("ID", "-", B7, "-",C7, ".", D7, ".", E7)</f>
        <v>ID-DLE-1.1.1</v>
      </c>
      <c r="B7" s="817" t="s">
        <v>427</v>
      </c>
      <c r="C7" s="817">
        <v>1</v>
      </c>
      <c r="D7" s="817">
        <v>1</v>
      </c>
      <c r="E7" s="817">
        <v>1</v>
      </c>
      <c r="F7" s="818"/>
      <c r="G7" s="819"/>
      <c r="H7" s="818" t="s">
        <v>416</v>
      </c>
      <c r="I7" s="819"/>
      <c r="J7" s="829" t="s">
        <v>417</v>
      </c>
      <c r="K7" s="817" t="s">
        <v>47</v>
      </c>
      <c r="L7" s="820" t="s">
        <v>480</v>
      </c>
      <c r="M7" s="820" t="s">
        <v>49</v>
      </c>
      <c r="N7" s="817" t="s">
        <v>208</v>
      </c>
      <c r="O7" s="820" t="s">
        <v>12</v>
      </c>
      <c r="P7" s="820" t="s">
        <v>15</v>
      </c>
      <c r="Q7" s="821"/>
      <c r="R7" s="822"/>
      <c r="S7" s="822"/>
      <c r="T7" s="817"/>
      <c r="U7" s="822"/>
      <c r="V7" s="822"/>
      <c r="W7" s="822"/>
      <c r="X7" s="822"/>
      <c r="Y7" s="822"/>
      <c r="Z7" s="823"/>
      <c r="AA7" s="823"/>
      <c r="AB7" s="823"/>
      <c r="AC7" s="824" t="s">
        <v>418</v>
      </c>
      <c r="AD7" s="825" t="s">
        <v>418</v>
      </c>
      <c r="AE7" s="825" t="s">
        <v>418</v>
      </c>
      <c r="AF7" s="825" t="s">
        <v>418</v>
      </c>
      <c r="AG7" s="820" t="s">
        <v>42</v>
      </c>
      <c r="AH7" s="826">
        <v>39832000</v>
      </c>
    </row>
    <row r="8" spans="1:60" s="827" customFormat="1" ht="40.5" customHeight="1" x14ac:dyDescent="0.3">
      <c r="A8" s="816" t="str">
        <f t="shared" si="0"/>
        <v>ID-DLE-1.1.2</v>
      </c>
      <c r="B8" s="817" t="s">
        <v>427</v>
      </c>
      <c r="C8" s="817">
        <v>1</v>
      </c>
      <c r="D8" s="817">
        <v>1</v>
      </c>
      <c r="E8" s="817">
        <v>2</v>
      </c>
      <c r="F8" s="818"/>
      <c r="G8" s="819"/>
      <c r="H8" s="818" t="s">
        <v>98</v>
      </c>
      <c r="I8" s="819"/>
      <c r="J8" s="829" t="s">
        <v>518</v>
      </c>
      <c r="K8" s="817" t="s">
        <v>427</v>
      </c>
      <c r="L8" s="820" t="s">
        <v>519</v>
      </c>
      <c r="M8" s="820" t="s">
        <v>49</v>
      </c>
      <c r="N8" s="817" t="s">
        <v>208</v>
      </c>
      <c r="O8" s="820" t="s">
        <v>12</v>
      </c>
      <c r="P8" s="820" t="s">
        <v>15</v>
      </c>
      <c r="Q8" s="821"/>
      <c r="R8" s="822"/>
      <c r="S8" s="822"/>
      <c r="T8" s="817"/>
      <c r="U8" s="822"/>
      <c r="V8" s="822"/>
      <c r="W8" s="822"/>
      <c r="X8" s="822"/>
      <c r="Y8" s="822"/>
      <c r="Z8" s="823"/>
      <c r="AA8" s="823"/>
      <c r="AB8" s="823"/>
      <c r="AC8" s="824"/>
      <c r="AD8" s="825"/>
      <c r="AE8" s="825"/>
      <c r="AF8" s="825"/>
      <c r="AG8" s="820" t="s">
        <v>42</v>
      </c>
      <c r="AH8" s="826">
        <v>0</v>
      </c>
    </row>
    <row r="9" spans="1:60" s="815" customFormat="1" ht="40.5" customHeight="1" x14ac:dyDescent="0.3">
      <c r="A9" s="816" t="str">
        <f t="shared" si="0"/>
        <v>ID-DLE-1.1.3</v>
      </c>
      <c r="B9" s="817" t="s">
        <v>427</v>
      </c>
      <c r="C9" s="817">
        <v>1</v>
      </c>
      <c r="D9" s="817">
        <v>1</v>
      </c>
      <c r="E9" s="817">
        <v>3</v>
      </c>
      <c r="F9" s="817"/>
      <c r="G9" s="817"/>
      <c r="H9" s="818" t="s">
        <v>484</v>
      </c>
      <c r="I9" s="819"/>
      <c r="J9" s="829" t="s">
        <v>520</v>
      </c>
      <c r="K9" s="817" t="s">
        <v>427</v>
      </c>
      <c r="L9" s="820" t="s">
        <v>519</v>
      </c>
      <c r="M9" s="820" t="s">
        <v>47</v>
      </c>
      <c r="N9" s="817" t="s">
        <v>208</v>
      </c>
      <c r="O9" s="820" t="s">
        <v>12</v>
      </c>
      <c r="P9" s="820" t="s">
        <v>15</v>
      </c>
      <c r="Q9" s="817"/>
      <c r="R9" s="817"/>
      <c r="S9" s="817"/>
      <c r="T9" s="817"/>
      <c r="U9" s="817"/>
      <c r="V9" s="817"/>
      <c r="W9" s="817"/>
      <c r="X9" s="817"/>
      <c r="Y9" s="817"/>
      <c r="Z9" s="817"/>
      <c r="AA9" s="817"/>
      <c r="AB9" s="817"/>
      <c r="AC9" s="828" t="s">
        <v>76</v>
      </c>
      <c r="AD9" s="828" t="s">
        <v>76</v>
      </c>
      <c r="AE9" s="828" t="s">
        <v>76</v>
      </c>
      <c r="AF9" s="828" t="s">
        <v>76</v>
      </c>
      <c r="AG9" s="820" t="s">
        <v>42</v>
      </c>
      <c r="AH9" s="826">
        <v>0</v>
      </c>
      <c r="AI9" s="792"/>
      <c r="AJ9" s="792"/>
      <c r="AK9" s="792"/>
      <c r="AL9" s="792"/>
      <c r="AM9" s="792"/>
      <c r="AN9" s="792"/>
      <c r="AO9" s="792"/>
      <c r="AP9" s="792"/>
      <c r="AQ9" s="792"/>
      <c r="AR9" s="792"/>
      <c r="AS9" s="792"/>
      <c r="AT9" s="792"/>
      <c r="AU9" s="792"/>
      <c r="AV9" s="792"/>
      <c r="AW9" s="792"/>
      <c r="AX9" s="792"/>
      <c r="AY9" s="792"/>
      <c r="AZ9" s="792"/>
      <c r="BA9" s="792"/>
      <c r="BB9" s="792"/>
      <c r="BC9" s="792"/>
      <c r="BD9" s="792"/>
      <c r="BE9" s="792"/>
      <c r="BF9" s="792"/>
      <c r="BG9" s="792"/>
      <c r="BH9" s="792"/>
    </row>
    <row r="10" spans="1:60" s="827" customFormat="1" ht="40.5" customHeight="1" x14ac:dyDescent="0.3">
      <c r="A10" s="816" t="str">
        <f t="shared" si="0"/>
        <v>ID-DLE-1.1.4</v>
      </c>
      <c r="B10" s="817" t="s">
        <v>427</v>
      </c>
      <c r="C10" s="817">
        <v>1</v>
      </c>
      <c r="D10" s="817">
        <v>1</v>
      </c>
      <c r="E10" s="817">
        <v>4</v>
      </c>
      <c r="F10" s="818"/>
      <c r="G10" s="819"/>
      <c r="H10" s="818" t="s">
        <v>521</v>
      </c>
      <c r="I10" s="819"/>
      <c r="J10" s="829" t="s">
        <v>522</v>
      </c>
      <c r="K10" s="817" t="s">
        <v>427</v>
      </c>
      <c r="L10" s="820" t="s">
        <v>519</v>
      </c>
      <c r="M10" s="820" t="s">
        <v>60</v>
      </c>
      <c r="N10" s="817" t="s">
        <v>208</v>
      </c>
      <c r="O10" s="820" t="s">
        <v>12</v>
      </c>
      <c r="P10" s="820" t="s">
        <v>15</v>
      </c>
      <c r="Q10" s="821"/>
      <c r="R10" s="822"/>
      <c r="S10" s="822"/>
      <c r="T10" s="817"/>
      <c r="U10" s="822"/>
      <c r="V10" s="822"/>
      <c r="W10" s="822"/>
      <c r="X10" s="822"/>
      <c r="Y10" s="822"/>
      <c r="Z10" s="823"/>
      <c r="AA10" s="823"/>
      <c r="AB10" s="823"/>
      <c r="AC10" s="828" t="s">
        <v>523</v>
      </c>
      <c r="AD10" s="828" t="s">
        <v>523</v>
      </c>
      <c r="AE10" s="828" t="s">
        <v>523</v>
      </c>
      <c r="AF10" s="828" t="s">
        <v>523</v>
      </c>
      <c r="AG10" s="820" t="s">
        <v>42</v>
      </c>
      <c r="AH10" s="826">
        <v>0</v>
      </c>
    </row>
    <row r="11" spans="1:60" s="827" customFormat="1" ht="40.5" customHeight="1" x14ac:dyDescent="0.3">
      <c r="A11" s="816" t="str">
        <f t="shared" si="0"/>
        <v>ID-DLE-1.1.5</v>
      </c>
      <c r="B11" s="817" t="s">
        <v>427</v>
      </c>
      <c r="C11" s="817">
        <v>1</v>
      </c>
      <c r="D11" s="817">
        <v>1</v>
      </c>
      <c r="E11" s="817">
        <v>5</v>
      </c>
      <c r="F11" s="818"/>
      <c r="G11" s="819"/>
      <c r="H11" s="818" t="s">
        <v>524</v>
      </c>
      <c r="I11" s="818"/>
      <c r="J11" s="829" t="s">
        <v>525</v>
      </c>
      <c r="K11" s="817" t="s">
        <v>427</v>
      </c>
      <c r="L11" s="820" t="s">
        <v>519</v>
      </c>
      <c r="M11" s="820" t="s">
        <v>49</v>
      </c>
      <c r="N11" s="817" t="s">
        <v>208</v>
      </c>
      <c r="O11" s="820" t="s">
        <v>12</v>
      </c>
      <c r="P11" s="820" t="s">
        <v>15</v>
      </c>
      <c r="Q11" s="821"/>
      <c r="R11" s="822"/>
      <c r="S11" s="822"/>
      <c r="T11" s="817"/>
      <c r="U11" s="822"/>
      <c r="V11" s="822"/>
      <c r="W11" s="822"/>
      <c r="X11" s="822"/>
      <c r="Y11" s="822"/>
      <c r="Z11" s="823"/>
      <c r="AA11" s="823"/>
      <c r="AB11" s="823"/>
      <c r="AC11" s="828" t="s">
        <v>526</v>
      </c>
      <c r="AD11" s="828" t="s">
        <v>526</v>
      </c>
      <c r="AE11" s="828" t="s">
        <v>526</v>
      </c>
      <c r="AF11" s="828" t="s">
        <v>526</v>
      </c>
      <c r="AG11" s="820" t="s">
        <v>42</v>
      </c>
      <c r="AH11" s="826">
        <f>R6*120</f>
        <v>8160000</v>
      </c>
    </row>
    <row r="12" spans="1:60" s="827" customFormat="1" ht="40.5" customHeight="1" x14ac:dyDescent="0.3">
      <c r="A12" s="816" t="str">
        <f t="shared" si="0"/>
        <v>ID-DLE-1.1.6</v>
      </c>
      <c r="B12" s="817" t="s">
        <v>427</v>
      </c>
      <c r="C12" s="817">
        <v>1</v>
      </c>
      <c r="D12" s="817">
        <v>1</v>
      </c>
      <c r="E12" s="817">
        <v>6</v>
      </c>
      <c r="F12" s="818"/>
      <c r="G12" s="819"/>
      <c r="H12" s="818" t="s">
        <v>527</v>
      </c>
      <c r="I12" s="819"/>
      <c r="J12" s="829" t="s">
        <v>528</v>
      </c>
      <c r="K12" s="817" t="s">
        <v>427</v>
      </c>
      <c r="L12" s="820" t="s">
        <v>519</v>
      </c>
      <c r="M12" s="820" t="s">
        <v>49</v>
      </c>
      <c r="N12" s="817" t="s">
        <v>208</v>
      </c>
      <c r="O12" s="820" t="s">
        <v>12</v>
      </c>
      <c r="P12" s="820" t="s">
        <v>15</v>
      </c>
      <c r="Q12" s="821"/>
      <c r="R12" s="822"/>
      <c r="S12" s="822"/>
      <c r="T12" s="817"/>
      <c r="U12" s="822"/>
      <c r="V12" s="822"/>
      <c r="W12" s="822"/>
      <c r="X12" s="822"/>
      <c r="Y12" s="822"/>
      <c r="Z12" s="823"/>
      <c r="AA12" s="823"/>
      <c r="AB12" s="823"/>
      <c r="AC12" s="828" t="s">
        <v>432</v>
      </c>
      <c r="AD12" s="828" t="s">
        <v>432</v>
      </c>
      <c r="AE12" s="828" t="s">
        <v>432</v>
      </c>
      <c r="AF12" s="828" t="s">
        <v>432</v>
      </c>
      <c r="AG12" s="820" t="s">
        <v>42</v>
      </c>
      <c r="AH12" s="826">
        <v>3800000</v>
      </c>
    </row>
    <row r="13" spans="1:60" s="827" customFormat="1" ht="40.5" customHeight="1" x14ac:dyDescent="0.3">
      <c r="A13" s="816" t="str">
        <f t="shared" si="0"/>
        <v>ID-DLE-1.1.7</v>
      </c>
      <c r="B13" s="817" t="s">
        <v>427</v>
      </c>
      <c r="C13" s="817">
        <v>1</v>
      </c>
      <c r="D13" s="817">
        <v>1</v>
      </c>
      <c r="E13" s="817">
        <v>7</v>
      </c>
      <c r="F13" s="818"/>
      <c r="G13" s="819"/>
      <c r="H13" s="824" t="s">
        <v>529</v>
      </c>
      <c r="I13" s="819"/>
      <c r="J13" s="829" t="s">
        <v>530</v>
      </c>
      <c r="K13" s="817" t="s">
        <v>427</v>
      </c>
      <c r="L13" s="820" t="s">
        <v>531</v>
      </c>
      <c r="M13" s="820" t="s">
        <v>60</v>
      </c>
      <c r="N13" s="817" t="s">
        <v>208</v>
      </c>
      <c r="O13" s="820" t="s">
        <v>12</v>
      </c>
      <c r="P13" s="820" t="s">
        <v>15</v>
      </c>
      <c r="Q13" s="821"/>
      <c r="R13" s="822"/>
      <c r="S13" s="822"/>
      <c r="T13" s="817"/>
      <c r="U13" s="822"/>
      <c r="V13" s="822"/>
      <c r="W13" s="822"/>
      <c r="X13" s="822"/>
      <c r="Y13" s="822"/>
      <c r="Z13" s="823"/>
      <c r="AA13" s="823"/>
      <c r="AB13" s="823"/>
      <c r="AC13" s="828" t="s">
        <v>532</v>
      </c>
      <c r="AD13" s="828" t="s">
        <v>532</v>
      </c>
      <c r="AE13" s="828" t="s">
        <v>532</v>
      </c>
      <c r="AF13" s="828" t="s">
        <v>532</v>
      </c>
      <c r="AG13" s="820" t="s">
        <v>42</v>
      </c>
      <c r="AH13" s="826">
        <f>R6*900</f>
        <v>61200000</v>
      </c>
    </row>
    <row r="14" spans="1:60" s="827" customFormat="1" ht="40.5" customHeight="1" x14ac:dyDescent="0.3">
      <c r="A14" s="816" t="str">
        <f t="shared" si="0"/>
        <v>ID-DLE-1.1.8</v>
      </c>
      <c r="B14" s="817" t="s">
        <v>427</v>
      </c>
      <c r="C14" s="817">
        <v>1</v>
      </c>
      <c r="D14" s="817">
        <v>1</v>
      </c>
      <c r="E14" s="817">
        <v>8</v>
      </c>
      <c r="F14" s="818"/>
      <c r="G14" s="819"/>
      <c r="H14" s="879" t="s">
        <v>533</v>
      </c>
      <c r="I14" s="880"/>
      <c r="J14" s="829" t="s">
        <v>534</v>
      </c>
      <c r="K14" s="817" t="s">
        <v>427</v>
      </c>
      <c r="L14" s="820" t="s">
        <v>519</v>
      </c>
      <c r="M14" s="820" t="s">
        <v>479</v>
      </c>
      <c r="N14" s="817" t="s">
        <v>208</v>
      </c>
      <c r="O14" s="820" t="s">
        <v>12</v>
      </c>
      <c r="P14" s="820" t="s">
        <v>15</v>
      </c>
      <c r="Q14" s="821"/>
      <c r="R14" s="822"/>
      <c r="S14" s="822"/>
      <c r="T14" s="817"/>
      <c r="U14" s="822"/>
      <c r="V14" s="822"/>
      <c r="W14" s="822"/>
      <c r="X14" s="822"/>
      <c r="Y14" s="822"/>
      <c r="Z14" s="823"/>
      <c r="AA14" s="823"/>
      <c r="AB14" s="823"/>
      <c r="AC14" s="830" t="s">
        <v>535</v>
      </c>
      <c r="AD14" s="830" t="s">
        <v>535</v>
      </c>
      <c r="AE14" s="830" t="s">
        <v>535</v>
      </c>
      <c r="AF14" s="830" t="s">
        <v>535</v>
      </c>
      <c r="AG14" s="820" t="s">
        <v>42</v>
      </c>
      <c r="AH14" s="826">
        <v>0</v>
      </c>
    </row>
    <row r="15" spans="1:60" s="827" customFormat="1" ht="40.5" customHeight="1" x14ac:dyDescent="0.3">
      <c r="A15" s="816" t="str">
        <f t="shared" si="0"/>
        <v>ID-DLE-1.1.9</v>
      </c>
      <c r="B15" s="817" t="s">
        <v>427</v>
      </c>
      <c r="C15" s="817">
        <v>1</v>
      </c>
      <c r="D15" s="817">
        <v>1</v>
      </c>
      <c r="E15" s="817">
        <v>9</v>
      </c>
      <c r="F15" s="818"/>
      <c r="G15" s="819"/>
      <c r="H15" s="831" t="s">
        <v>536</v>
      </c>
      <c r="I15" s="819"/>
      <c r="J15" s="829" t="s">
        <v>537</v>
      </c>
      <c r="K15" s="817" t="s">
        <v>427</v>
      </c>
      <c r="L15" s="820" t="s">
        <v>519</v>
      </c>
      <c r="M15" s="820" t="s">
        <v>479</v>
      </c>
      <c r="N15" s="817" t="s">
        <v>208</v>
      </c>
      <c r="O15" s="820" t="s">
        <v>12</v>
      </c>
      <c r="P15" s="820" t="s">
        <v>15</v>
      </c>
      <c r="Q15" s="821"/>
      <c r="R15" s="822"/>
      <c r="S15" s="822"/>
      <c r="T15" s="817"/>
      <c r="U15" s="822"/>
      <c r="V15" s="822"/>
      <c r="W15" s="822"/>
      <c r="X15" s="822"/>
      <c r="Y15" s="822"/>
      <c r="Z15" s="823"/>
      <c r="AA15" s="823"/>
      <c r="AB15" s="823"/>
      <c r="AC15" s="828" t="s">
        <v>432</v>
      </c>
      <c r="AD15" s="828" t="s">
        <v>432</v>
      </c>
      <c r="AE15" s="828" t="s">
        <v>432</v>
      </c>
      <c r="AF15" s="828" t="s">
        <v>432</v>
      </c>
      <c r="AG15" s="820" t="s">
        <v>42</v>
      </c>
      <c r="AH15" s="826">
        <v>2100000</v>
      </c>
    </row>
    <row r="16" spans="1:60" s="827" customFormat="1" ht="40.5" customHeight="1" x14ac:dyDescent="0.3">
      <c r="A16" s="816" t="str">
        <f t="shared" si="0"/>
        <v>ID-DLE-1.1.10</v>
      </c>
      <c r="B16" s="817" t="s">
        <v>427</v>
      </c>
      <c r="C16" s="817">
        <v>1</v>
      </c>
      <c r="D16" s="817">
        <v>1</v>
      </c>
      <c r="E16" s="817">
        <v>10</v>
      </c>
      <c r="F16" s="818"/>
      <c r="G16" s="819"/>
      <c r="H16" s="824" t="s">
        <v>538</v>
      </c>
      <c r="I16" s="819"/>
      <c r="J16" s="828" t="s">
        <v>539</v>
      </c>
      <c r="K16" s="817" t="s">
        <v>427</v>
      </c>
      <c r="L16" s="820" t="s">
        <v>519</v>
      </c>
      <c r="M16" s="820" t="s">
        <v>479</v>
      </c>
      <c r="N16" s="817" t="s">
        <v>208</v>
      </c>
      <c r="O16" s="820" t="s">
        <v>40</v>
      </c>
      <c r="P16" s="820" t="s">
        <v>40</v>
      </c>
      <c r="Q16" s="821"/>
      <c r="R16" s="822"/>
      <c r="S16" s="822"/>
      <c r="T16" s="817"/>
      <c r="U16" s="822"/>
      <c r="V16" s="822"/>
      <c r="W16" s="822"/>
      <c r="X16" s="822"/>
      <c r="Y16" s="822"/>
      <c r="Z16" s="823"/>
      <c r="AA16" s="823"/>
      <c r="AB16" s="823"/>
      <c r="AC16" s="828" t="s">
        <v>432</v>
      </c>
      <c r="AD16" s="828" t="s">
        <v>432</v>
      </c>
      <c r="AE16" s="828" t="s">
        <v>432</v>
      </c>
      <c r="AF16" s="828" t="s">
        <v>432</v>
      </c>
      <c r="AG16" s="820" t="s">
        <v>42</v>
      </c>
      <c r="AH16" s="826">
        <v>0</v>
      </c>
    </row>
    <row r="17" spans="1:60" s="802" customFormat="1" ht="40.5" customHeight="1" x14ac:dyDescent="0.3">
      <c r="A17" s="832"/>
      <c r="B17" s="833" t="s">
        <v>427</v>
      </c>
      <c r="C17" s="833">
        <v>3</v>
      </c>
      <c r="D17" s="833"/>
      <c r="E17" s="833"/>
      <c r="F17" s="793" t="s">
        <v>540</v>
      </c>
      <c r="G17" s="834"/>
      <c r="H17" s="834"/>
      <c r="I17" s="795"/>
      <c r="J17" s="796"/>
      <c r="K17" s="794"/>
      <c r="L17" s="794"/>
      <c r="M17" s="796"/>
      <c r="N17" s="794"/>
      <c r="O17" s="796" t="s">
        <v>12</v>
      </c>
      <c r="P17" s="796" t="s">
        <v>15</v>
      </c>
      <c r="Q17" s="835" t="s">
        <v>541</v>
      </c>
      <c r="R17" s="836">
        <v>1</v>
      </c>
      <c r="S17" s="798" t="s">
        <v>345</v>
      </c>
      <c r="T17" s="799">
        <v>0.05</v>
      </c>
      <c r="U17" s="800"/>
      <c r="V17" s="800"/>
      <c r="W17" s="800"/>
      <c r="X17" s="800"/>
      <c r="Y17" s="800"/>
      <c r="Z17" s="800"/>
      <c r="AA17" s="800"/>
      <c r="AB17" s="800"/>
      <c r="AC17" s="800"/>
      <c r="AD17" s="800"/>
      <c r="AE17" s="800"/>
      <c r="AF17" s="800"/>
      <c r="AG17" s="872" t="s">
        <v>42</v>
      </c>
      <c r="AH17" s="801">
        <f>AH18</f>
        <v>0</v>
      </c>
      <c r="AI17" s="792"/>
      <c r="AJ17" s="792"/>
      <c r="AK17" s="792"/>
      <c r="AL17" s="792"/>
      <c r="AM17" s="792"/>
      <c r="AN17" s="792"/>
      <c r="AO17" s="792"/>
      <c r="AP17" s="792"/>
      <c r="AQ17" s="792"/>
      <c r="AR17" s="792"/>
      <c r="AS17" s="792"/>
      <c r="AT17" s="792"/>
      <c r="AU17" s="792"/>
      <c r="AV17" s="792"/>
      <c r="AW17" s="792"/>
      <c r="AX17" s="792"/>
      <c r="AY17" s="792"/>
      <c r="AZ17" s="792"/>
      <c r="BA17" s="792"/>
      <c r="BB17" s="792"/>
      <c r="BC17" s="792"/>
      <c r="BD17" s="792"/>
      <c r="BE17" s="792"/>
      <c r="BF17" s="792"/>
      <c r="BG17" s="792"/>
      <c r="BH17" s="792"/>
    </row>
    <row r="18" spans="1:60" s="815" customFormat="1" ht="40.5" customHeight="1" x14ac:dyDescent="0.3">
      <c r="A18" s="837"/>
      <c r="B18" s="838" t="s">
        <v>427</v>
      </c>
      <c r="C18" s="838">
        <v>3</v>
      </c>
      <c r="D18" s="838">
        <v>1</v>
      </c>
      <c r="E18" s="838"/>
      <c r="F18" s="839"/>
      <c r="G18" s="840" t="s">
        <v>542</v>
      </c>
      <c r="H18" s="841"/>
      <c r="I18" s="841"/>
      <c r="J18" s="876"/>
      <c r="K18" s="804"/>
      <c r="L18" s="804"/>
      <c r="M18" s="807"/>
      <c r="N18" s="804"/>
      <c r="O18" s="807" t="s">
        <v>12</v>
      </c>
      <c r="P18" s="807" t="s">
        <v>15</v>
      </c>
      <c r="Q18" s="842"/>
      <c r="R18" s="843">
        <v>1</v>
      </c>
      <c r="S18" s="844" t="s">
        <v>345</v>
      </c>
      <c r="T18" s="845">
        <v>1</v>
      </c>
      <c r="U18" s="811">
        <v>0.25</v>
      </c>
      <c r="V18" s="811"/>
      <c r="W18" s="811">
        <v>0.25</v>
      </c>
      <c r="X18" s="804"/>
      <c r="Y18" s="811">
        <v>0.25</v>
      </c>
      <c r="Z18" s="812"/>
      <c r="AA18" s="811">
        <v>0.25</v>
      </c>
      <c r="AB18" s="812"/>
      <c r="AC18" s="812"/>
      <c r="AD18" s="812"/>
      <c r="AE18" s="812"/>
      <c r="AF18" s="812"/>
      <c r="AG18" s="807" t="s">
        <v>42</v>
      </c>
      <c r="AH18" s="813">
        <f>SUM(AH19:AH20)</f>
        <v>0</v>
      </c>
      <c r="AI18" s="792"/>
      <c r="AJ18" s="792"/>
      <c r="AK18" s="792"/>
      <c r="AL18" s="792"/>
      <c r="AM18" s="792"/>
      <c r="AN18" s="792"/>
      <c r="AO18" s="792"/>
      <c r="AP18" s="792"/>
      <c r="AQ18" s="792"/>
      <c r="AR18" s="792"/>
      <c r="AS18" s="792"/>
      <c r="AT18" s="792"/>
      <c r="AU18" s="792"/>
      <c r="AV18" s="792"/>
      <c r="AW18" s="792"/>
      <c r="AX18" s="792"/>
      <c r="AY18" s="792"/>
      <c r="AZ18" s="792"/>
      <c r="BA18" s="792"/>
      <c r="BB18" s="792"/>
      <c r="BC18" s="792"/>
      <c r="BD18" s="792"/>
      <c r="BE18" s="792"/>
      <c r="BF18" s="792"/>
      <c r="BG18" s="792"/>
      <c r="BH18" s="792"/>
    </row>
    <row r="19" spans="1:60" s="827" customFormat="1" ht="40.5" customHeight="1" x14ac:dyDescent="0.3">
      <c r="A19" s="816" t="str">
        <f t="shared" ref="A19:A20" si="1">+ CONCATENATE("ID", "-", B19, "-",C19, ".", D19, ".", E19)</f>
        <v>ID-DLE-3.1.1</v>
      </c>
      <c r="B19" s="817" t="s">
        <v>427</v>
      </c>
      <c r="C19" s="817">
        <v>3</v>
      </c>
      <c r="D19" s="817">
        <v>1</v>
      </c>
      <c r="E19" s="817">
        <v>1</v>
      </c>
      <c r="F19" s="818"/>
      <c r="H19" s="643" t="s">
        <v>543</v>
      </c>
      <c r="I19" s="648"/>
      <c r="J19" s="820" t="s">
        <v>308</v>
      </c>
      <c r="K19" s="817" t="s">
        <v>69</v>
      </c>
      <c r="L19" s="820" t="s">
        <v>233</v>
      </c>
      <c r="M19" s="820" t="s">
        <v>49</v>
      </c>
      <c r="N19" s="817" t="s">
        <v>208</v>
      </c>
      <c r="O19" s="820" t="s">
        <v>12</v>
      </c>
      <c r="P19" s="820" t="s">
        <v>15</v>
      </c>
      <c r="Q19" s="821"/>
      <c r="R19" s="822"/>
      <c r="S19" s="822"/>
      <c r="T19" s="817"/>
      <c r="U19" s="822"/>
      <c r="V19" s="822"/>
      <c r="W19" s="822"/>
      <c r="X19" s="822"/>
      <c r="Y19" s="822"/>
      <c r="Z19" s="823"/>
      <c r="AA19" s="823"/>
      <c r="AB19" s="823"/>
      <c r="AC19" s="825" t="s">
        <v>418</v>
      </c>
      <c r="AD19" s="825" t="s">
        <v>418</v>
      </c>
      <c r="AE19" s="825" t="s">
        <v>418</v>
      </c>
      <c r="AF19" s="825" t="s">
        <v>418</v>
      </c>
      <c r="AG19" s="820" t="s">
        <v>42</v>
      </c>
      <c r="AH19" s="826">
        <v>0</v>
      </c>
    </row>
    <row r="20" spans="1:60" s="827" customFormat="1" ht="40.5" customHeight="1" x14ac:dyDescent="0.3">
      <c r="A20" s="816" t="str">
        <f t="shared" si="1"/>
        <v>ID-DLE-3.1.2</v>
      </c>
      <c r="B20" s="817" t="s">
        <v>427</v>
      </c>
      <c r="C20" s="817">
        <v>3</v>
      </c>
      <c r="D20" s="817">
        <v>1</v>
      </c>
      <c r="E20" s="817">
        <v>2</v>
      </c>
      <c r="F20" s="818"/>
      <c r="G20" s="819"/>
      <c r="H20" s="818" t="s">
        <v>544</v>
      </c>
      <c r="I20" s="819"/>
      <c r="J20" s="820" t="s">
        <v>545</v>
      </c>
      <c r="K20" s="817" t="s">
        <v>427</v>
      </c>
      <c r="L20" s="817" t="s">
        <v>519</v>
      </c>
      <c r="M20" s="820" t="s">
        <v>479</v>
      </c>
      <c r="N20" s="817" t="s">
        <v>208</v>
      </c>
      <c r="O20" s="820" t="s">
        <v>12</v>
      </c>
      <c r="P20" s="820" t="s">
        <v>15</v>
      </c>
      <c r="Q20" s="821"/>
      <c r="R20" s="822"/>
      <c r="S20" s="822"/>
      <c r="T20" s="817"/>
      <c r="U20" s="822"/>
      <c r="V20" s="822"/>
      <c r="W20" s="822"/>
      <c r="X20" s="822"/>
      <c r="Y20" s="822"/>
      <c r="Z20" s="823"/>
      <c r="AA20" s="823"/>
      <c r="AB20" s="823"/>
      <c r="AC20" s="825" t="s">
        <v>418</v>
      </c>
      <c r="AD20" s="825" t="s">
        <v>418</v>
      </c>
      <c r="AE20" s="825" t="s">
        <v>418</v>
      </c>
      <c r="AF20" s="825" t="s">
        <v>418</v>
      </c>
      <c r="AG20" s="820" t="s">
        <v>42</v>
      </c>
      <c r="AH20" s="826">
        <v>0</v>
      </c>
    </row>
    <row r="21" spans="1:60" s="802" customFormat="1" ht="40.5" customHeight="1" x14ac:dyDescent="0.3">
      <c r="A21" s="832"/>
      <c r="B21" s="833" t="s">
        <v>427</v>
      </c>
      <c r="C21" s="833">
        <v>4</v>
      </c>
      <c r="D21" s="833"/>
      <c r="E21" s="833"/>
      <c r="F21" s="793" t="s">
        <v>546</v>
      </c>
      <c r="G21" s="795"/>
      <c r="H21" s="795"/>
      <c r="I21" s="795"/>
      <c r="J21" s="796"/>
      <c r="K21" s="794"/>
      <c r="L21" s="794"/>
      <c r="M21" s="796"/>
      <c r="N21" s="794"/>
      <c r="O21" s="796" t="s">
        <v>12</v>
      </c>
      <c r="P21" s="796" t="s">
        <v>15</v>
      </c>
      <c r="Q21" s="835" t="s">
        <v>547</v>
      </c>
      <c r="R21" s="836">
        <v>1</v>
      </c>
      <c r="S21" s="798" t="s">
        <v>345</v>
      </c>
      <c r="T21" s="799">
        <v>0.1</v>
      </c>
      <c r="U21" s="800"/>
      <c r="V21" s="800"/>
      <c r="W21" s="800"/>
      <c r="X21" s="800"/>
      <c r="Y21" s="800"/>
      <c r="Z21" s="800"/>
      <c r="AA21" s="800"/>
      <c r="AB21" s="800"/>
      <c r="AC21" s="800"/>
      <c r="AD21" s="800"/>
      <c r="AE21" s="800"/>
      <c r="AF21" s="800"/>
      <c r="AG21" s="872" t="s">
        <v>42</v>
      </c>
      <c r="AH21" s="801">
        <f>+AH22</f>
        <v>0</v>
      </c>
      <c r="AI21" s="792"/>
      <c r="AJ21" s="792"/>
      <c r="AK21" s="792"/>
      <c r="AL21" s="792"/>
      <c r="AM21" s="792"/>
      <c r="AN21" s="792"/>
      <c r="AO21" s="792"/>
      <c r="AP21" s="792"/>
      <c r="AQ21" s="792"/>
      <c r="AR21" s="792"/>
      <c r="AS21" s="792"/>
      <c r="AT21" s="792"/>
      <c r="AU21" s="792"/>
      <c r="AV21" s="792"/>
      <c r="AW21" s="792"/>
      <c r="AX21" s="792"/>
      <c r="AY21" s="792"/>
      <c r="AZ21" s="792"/>
      <c r="BA21" s="792"/>
      <c r="BB21" s="792"/>
      <c r="BC21" s="792"/>
      <c r="BD21" s="792"/>
      <c r="BE21" s="792"/>
      <c r="BF21" s="792"/>
      <c r="BG21" s="792"/>
      <c r="BH21" s="792"/>
    </row>
    <row r="22" spans="1:60" s="815" customFormat="1" ht="40.5" customHeight="1" x14ac:dyDescent="0.3">
      <c r="A22" s="837" t="str">
        <f t="shared" ref="A22:A25" si="2">+ CONCATENATE("ID", "-", B22, "-",C22, ".", D22, ".", E22)</f>
        <v>ID-DLE-4.1.</v>
      </c>
      <c r="B22" s="838" t="s">
        <v>427</v>
      </c>
      <c r="C22" s="838">
        <v>4</v>
      </c>
      <c r="D22" s="838">
        <v>1</v>
      </c>
      <c r="E22" s="838"/>
      <c r="F22" s="805"/>
      <c r="G22" s="803" t="s">
        <v>469</v>
      </c>
      <c r="H22" s="805"/>
      <c r="I22" s="805"/>
      <c r="J22" s="807"/>
      <c r="K22" s="804"/>
      <c r="L22" s="804"/>
      <c r="M22" s="807"/>
      <c r="N22" s="804"/>
      <c r="O22" s="807" t="s">
        <v>12</v>
      </c>
      <c r="P22" s="807" t="s">
        <v>15</v>
      </c>
      <c r="Q22" s="843" t="s">
        <v>547</v>
      </c>
      <c r="R22" s="843">
        <v>1</v>
      </c>
      <c r="S22" s="844" t="s">
        <v>345</v>
      </c>
      <c r="T22" s="845">
        <v>1</v>
      </c>
      <c r="U22" s="811">
        <v>0.25</v>
      </c>
      <c r="V22" s="811"/>
      <c r="W22" s="811">
        <v>0.25</v>
      </c>
      <c r="X22" s="804"/>
      <c r="Y22" s="811">
        <v>0.25</v>
      </c>
      <c r="Z22" s="812"/>
      <c r="AA22" s="811">
        <v>0.25</v>
      </c>
      <c r="AB22" s="812"/>
      <c r="AC22" s="812"/>
      <c r="AD22" s="812"/>
      <c r="AE22" s="812"/>
      <c r="AF22" s="812"/>
      <c r="AG22" s="807" t="s">
        <v>42</v>
      </c>
      <c r="AH22" s="813">
        <f>SUM(AH23:AH25)</f>
        <v>0</v>
      </c>
      <c r="AI22" s="792"/>
      <c r="AJ22" s="792"/>
      <c r="AK22" s="792"/>
      <c r="AL22" s="792"/>
      <c r="AM22" s="792"/>
      <c r="AN22" s="792"/>
      <c r="AO22" s="792"/>
      <c r="AP22" s="792"/>
      <c r="AQ22" s="792"/>
      <c r="AR22" s="792"/>
      <c r="AS22" s="792"/>
      <c r="AT22" s="792"/>
      <c r="AU22" s="792"/>
      <c r="AV22" s="792"/>
      <c r="AW22" s="792"/>
      <c r="AX22" s="792"/>
      <c r="AY22" s="792"/>
      <c r="AZ22" s="792"/>
      <c r="BA22" s="792"/>
      <c r="BB22" s="792"/>
      <c r="BC22" s="792"/>
      <c r="BD22" s="792"/>
      <c r="BE22" s="792"/>
      <c r="BF22" s="792"/>
      <c r="BG22" s="792"/>
      <c r="BH22" s="792"/>
    </row>
    <row r="23" spans="1:60" s="827" customFormat="1" ht="40.5" customHeight="1" x14ac:dyDescent="0.3">
      <c r="A23" s="816" t="str">
        <f t="shared" si="2"/>
        <v>ID-DLE-4.1.1</v>
      </c>
      <c r="B23" s="817" t="s">
        <v>427</v>
      </c>
      <c r="C23" s="817">
        <v>4</v>
      </c>
      <c r="D23" s="817">
        <v>1</v>
      </c>
      <c r="E23" s="817">
        <v>1</v>
      </c>
      <c r="F23" s="818"/>
      <c r="G23" s="819"/>
      <c r="H23" s="818" t="s">
        <v>548</v>
      </c>
      <c r="I23" s="819"/>
      <c r="J23" s="820" t="s">
        <v>335</v>
      </c>
      <c r="K23" s="817" t="s">
        <v>427</v>
      </c>
      <c r="L23" s="820" t="s">
        <v>519</v>
      </c>
      <c r="M23" s="820" t="s">
        <v>62</v>
      </c>
      <c r="N23" s="817" t="s">
        <v>216</v>
      </c>
      <c r="O23" s="820" t="s">
        <v>12</v>
      </c>
      <c r="P23" s="820" t="s">
        <v>15</v>
      </c>
      <c r="Q23" s="821"/>
      <c r="R23" s="822"/>
      <c r="S23" s="822"/>
      <c r="T23" s="817"/>
      <c r="U23" s="822"/>
      <c r="V23" s="822"/>
      <c r="W23" s="822"/>
      <c r="X23" s="822"/>
      <c r="Y23" s="822"/>
      <c r="Z23" s="823"/>
      <c r="AA23" s="823"/>
      <c r="AB23" s="823"/>
      <c r="AC23" s="825" t="s">
        <v>418</v>
      </c>
      <c r="AD23" s="825" t="s">
        <v>418</v>
      </c>
      <c r="AE23" s="825" t="s">
        <v>418</v>
      </c>
      <c r="AF23" s="825" t="s">
        <v>418</v>
      </c>
      <c r="AG23" s="820" t="s">
        <v>42</v>
      </c>
      <c r="AH23" s="826">
        <v>0</v>
      </c>
    </row>
    <row r="24" spans="1:60" s="827" customFormat="1" ht="40.5" customHeight="1" x14ac:dyDescent="0.3">
      <c r="A24" s="816" t="str">
        <f t="shared" si="2"/>
        <v>ID-DLE-4.1.2</v>
      </c>
      <c r="B24" s="817" t="s">
        <v>427</v>
      </c>
      <c r="C24" s="817">
        <v>4</v>
      </c>
      <c r="D24" s="817">
        <v>1</v>
      </c>
      <c r="E24" s="817">
        <v>2</v>
      </c>
      <c r="F24" s="818"/>
      <c r="G24" s="819"/>
      <c r="H24" s="818" t="s">
        <v>549</v>
      </c>
      <c r="I24" s="819"/>
      <c r="J24" s="820" t="s">
        <v>337</v>
      </c>
      <c r="K24" s="817" t="s">
        <v>427</v>
      </c>
      <c r="L24" s="820" t="s">
        <v>519</v>
      </c>
      <c r="M24" s="820" t="s">
        <v>62</v>
      </c>
      <c r="N24" s="817" t="s">
        <v>208</v>
      </c>
      <c r="O24" s="820" t="s">
        <v>12</v>
      </c>
      <c r="P24" s="820" t="s">
        <v>15</v>
      </c>
      <c r="Q24" s="821"/>
      <c r="R24" s="822"/>
      <c r="S24" s="822"/>
      <c r="T24" s="817"/>
      <c r="U24" s="822"/>
      <c r="V24" s="822"/>
      <c r="W24" s="822"/>
      <c r="X24" s="822"/>
      <c r="Y24" s="822"/>
      <c r="Z24" s="823"/>
      <c r="AA24" s="823"/>
      <c r="AB24" s="823"/>
      <c r="AC24" s="825" t="s">
        <v>418</v>
      </c>
      <c r="AD24" s="825" t="s">
        <v>418</v>
      </c>
      <c r="AE24" s="825" t="s">
        <v>418</v>
      </c>
      <c r="AF24" s="825" t="s">
        <v>418</v>
      </c>
      <c r="AG24" s="820" t="s">
        <v>42</v>
      </c>
      <c r="AH24" s="826">
        <v>0</v>
      </c>
    </row>
    <row r="25" spans="1:60" s="827" customFormat="1" ht="40.5" customHeight="1" x14ac:dyDescent="0.3">
      <c r="A25" s="816" t="str">
        <f t="shared" si="2"/>
        <v>ID-DLE-4.1.3</v>
      </c>
      <c r="B25" s="817" t="s">
        <v>427</v>
      </c>
      <c r="C25" s="817">
        <v>4</v>
      </c>
      <c r="D25" s="817">
        <v>1</v>
      </c>
      <c r="E25" s="817">
        <v>3</v>
      </c>
      <c r="F25" s="818"/>
      <c r="G25" s="819"/>
      <c r="H25" s="818" t="s">
        <v>550</v>
      </c>
      <c r="I25" s="819"/>
      <c r="J25" s="820" t="s">
        <v>339</v>
      </c>
      <c r="K25" s="817" t="s">
        <v>427</v>
      </c>
      <c r="L25" s="820" t="s">
        <v>519</v>
      </c>
      <c r="M25" s="820" t="s">
        <v>62</v>
      </c>
      <c r="N25" s="817" t="s">
        <v>50</v>
      </c>
      <c r="O25" s="820" t="s">
        <v>12</v>
      </c>
      <c r="P25" s="820" t="s">
        <v>15</v>
      </c>
      <c r="Q25" s="821"/>
      <c r="R25" s="822"/>
      <c r="S25" s="822"/>
      <c r="T25" s="817"/>
      <c r="U25" s="822"/>
      <c r="V25" s="822"/>
      <c r="W25" s="822"/>
      <c r="X25" s="822"/>
      <c r="Y25" s="822"/>
      <c r="Z25" s="823"/>
      <c r="AA25" s="823"/>
      <c r="AB25" s="823"/>
      <c r="AC25" s="825" t="s">
        <v>418</v>
      </c>
      <c r="AD25" s="825" t="s">
        <v>418</v>
      </c>
      <c r="AE25" s="825" t="s">
        <v>418</v>
      </c>
      <c r="AF25" s="825" t="s">
        <v>418</v>
      </c>
      <c r="AG25" s="820" t="s">
        <v>42</v>
      </c>
      <c r="AH25" s="826">
        <v>0</v>
      </c>
    </row>
    <row r="26" spans="1:60" s="802" customFormat="1" ht="40.5" customHeight="1" x14ac:dyDescent="0.3">
      <c r="A26" s="793"/>
      <c r="B26" s="794" t="s">
        <v>427</v>
      </c>
      <c r="C26" s="794">
        <v>5</v>
      </c>
      <c r="D26" s="794"/>
      <c r="E26" s="794"/>
      <c r="F26" s="793" t="s">
        <v>551</v>
      </c>
      <c r="G26" s="795"/>
      <c r="H26" s="795"/>
      <c r="I26" s="795"/>
      <c r="J26" s="796"/>
      <c r="K26" s="794"/>
      <c r="L26" s="794"/>
      <c r="M26" s="796"/>
      <c r="N26" s="794"/>
      <c r="O26" s="796"/>
      <c r="P26" s="796"/>
      <c r="Q26" s="835" t="s">
        <v>552</v>
      </c>
      <c r="R26" s="836">
        <v>1</v>
      </c>
      <c r="S26" s="798" t="s">
        <v>345</v>
      </c>
      <c r="T26" s="799">
        <v>0.1</v>
      </c>
      <c r="U26" s="800"/>
      <c r="V26" s="800"/>
      <c r="W26" s="800"/>
      <c r="X26" s="800"/>
      <c r="Y26" s="800"/>
      <c r="Z26" s="800"/>
      <c r="AA26" s="800"/>
      <c r="AB26" s="800"/>
      <c r="AC26" s="800"/>
      <c r="AD26" s="800"/>
      <c r="AE26" s="800"/>
      <c r="AF26" s="800"/>
      <c r="AG26" s="872" t="s">
        <v>42</v>
      </c>
      <c r="AH26" s="801">
        <f>AH27</f>
        <v>0</v>
      </c>
      <c r="AI26" s="792"/>
      <c r="AJ26" s="792"/>
      <c r="AK26" s="792"/>
      <c r="AL26" s="792"/>
      <c r="AM26" s="792"/>
      <c r="AN26" s="792"/>
      <c r="AO26" s="792"/>
      <c r="AP26" s="792"/>
      <c r="AQ26" s="792"/>
      <c r="AR26" s="792"/>
      <c r="AS26" s="792"/>
      <c r="AT26" s="792"/>
      <c r="AU26" s="792"/>
      <c r="AV26" s="792"/>
      <c r="AW26" s="792"/>
      <c r="AX26" s="792"/>
      <c r="AY26" s="792"/>
      <c r="AZ26" s="792"/>
      <c r="BA26" s="792"/>
      <c r="BB26" s="792"/>
      <c r="BC26" s="792"/>
      <c r="BD26" s="792"/>
      <c r="BE26" s="792"/>
      <c r="BF26" s="792"/>
      <c r="BG26" s="792"/>
      <c r="BH26" s="792"/>
    </row>
    <row r="27" spans="1:60" s="815" customFormat="1" ht="40.5" customHeight="1" x14ac:dyDescent="0.3">
      <c r="A27" s="803"/>
      <c r="B27" s="804" t="s">
        <v>427</v>
      </c>
      <c r="C27" s="804">
        <v>5</v>
      </c>
      <c r="D27" s="804">
        <v>1</v>
      </c>
      <c r="E27" s="804"/>
      <c r="F27" s="805"/>
      <c r="G27" s="803" t="s">
        <v>553</v>
      </c>
      <c r="H27" s="805"/>
      <c r="I27" s="805"/>
      <c r="J27" s="807"/>
      <c r="K27" s="804"/>
      <c r="L27" s="804"/>
      <c r="M27" s="807"/>
      <c r="N27" s="804"/>
      <c r="O27" s="807"/>
      <c r="P27" s="807"/>
      <c r="Q27" s="842" t="s">
        <v>541</v>
      </c>
      <c r="R27" s="843">
        <v>1</v>
      </c>
      <c r="S27" s="844" t="s">
        <v>345</v>
      </c>
      <c r="T27" s="845">
        <v>1</v>
      </c>
      <c r="U27" s="811">
        <v>0.25</v>
      </c>
      <c r="V27" s="811"/>
      <c r="W27" s="811">
        <v>0.25</v>
      </c>
      <c r="X27" s="804"/>
      <c r="Y27" s="811">
        <v>0.25</v>
      </c>
      <c r="Z27" s="812"/>
      <c r="AA27" s="811">
        <v>0.25</v>
      </c>
      <c r="AB27" s="812"/>
      <c r="AC27" s="812"/>
      <c r="AD27" s="812"/>
      <c r="AE27" s="812"/>
      <c r="AF27" s="812"/>
      <c r="AG27" s="807" t="s">
        <v>42</v>
      </c>
      <c r="AH27" s="813">
        <f>SUM(AH28:AH33)</f>
        <v>0</v>
      </c>
      <c r="AI27" s="792"/>
      <c r="AJ27" s="792"/>
      <c r="AK27" s="792"/>
      <c r="AL27" s="792"/>
      <c r="AM27" s="792"/>
      <c r="AN27" s="792"/>
      <c r="AO27" s="792"/>
      <c r="AP27" s="792"/>
      <c r="AQ27" s="792"/>
      <c r="AR27" s="792"/>
      <c r="AS27" s="792"/>
      <c r="AT27" s="792"/>
      <c r="AU27" s="792"/>
      <c r="AV27" s="792"/>
      <c r="AW27" s="792"/>
      <c r="AX27" s="792"/>
      <c r="AY27" s="792"/>
      <c r="AZ27" s="792"/>
      <c r="BA27" s="792"/>
      <c r="BB27" s="792"/>
      <c r="BC27" s="792"/>
      <c r="BD27" s="792"/>
      <c r="BE27" s="792"/>
      <c r="BF27" s="792"/>
      <c r="BG27" s="792"/>
      <c r="BH27" s="792"/>
    </row>
    <row r="28" spans="1:60" s="827" customFormat="1" ht="40.5" customHeight="1" x14ac:dyDescent="0.3">
      <c r="A28" s="816" t="str">
        <f t="shared" ref="A28:A33" si="3">+ CONCATENATE("ID", "-", B28, "-",C28, ".", D28, ".", E28)</f>
        <v>ID-DLE-5.1.1</v>
      </c>
      <c r="B28" s="817" t="s">
        <v>427</v>
      </c>
      <c r="C28" s="817">
        <v>5</v>
      </c>
      <c r="D28" s="817">
        <v>1</v>
      </c>
      <c r="E28" s="817">
        <v>1</v>
      </c>
      <c r="F28" s="818"/>
      <c r="G28" s="819"/>
      <c r="H28" s="818" t="s">
        <v>554</v>
      </c>
      <c r="I28" s="819"/>
      <c r="J28" s="820" t="s">
        <v>555</v>
      </c>
      <c r="K28" s="817" t="s">
        <v>427</v>
      </c>
      <c r="L28" s="817" t="s">
        <v>519</v>
      </c>
      <c r="M28" s="820" t="s">
        <v>215</v>
      </c>
      <c r="N28" s="817" t="s">
        <v>208</v>
      </c>
      <c r="O28" s="820" t="s">
        <v>40</v>
      </c>
      <c r="P28" s="820" t="s">
        <v>40</v>
      </c>
      <c r="Q28" s="821"/>
      <c r="R28" s="822"/>
      <c r="S28" s="822"/>
      <c r="T28" s="817"/>
      <c r="U28" s="822"/>
      <c r="V28" s="822"/>
      <c r="W28" s="822"/>
      <c r="X28" s="822"/>
      <c r="Y28" s="822"/>
      <c r="Z28" s="823"/>
      <c r="AA28" s="823"/>
      <c r="AB28" s="823"/>
      <c r="AC28" s="825" t="s">
        <v>418</v>
      </c>
      <c r="AD28" s="825" t="s">
        <v>418</v>
      </c>
      <c r="AE28" s="825" t="s">
        <v>418</v>
      </c>
      <c r="AF28" s="825" t="s">
        <v>418</v>
      </c>
      <c r="AG28" s="820" t="s">
        <v>42</v>
      </c>
      <c r="AH28" s="826">
        <v>0</v>
      </c>
    </row>
    <row r="29" spans="1:60" s="827" customFormat="1" ht="40.5" customHeight="1" x14ac:dyDescent="0.3">
      <c r="A29" s="816" t="str">
        <f t="shared" si="3"/>
        <v>ID-DLE-5.1.2</v>
      </c>
      <c r="B29" s="817" t="s">
        <v>427</v>
      </c>
      <c r="C29" s="817">
        <v>5</v>
      </c>
      <c r="D29" s="817">
        <v>1</v>
      </c>
      <c r="E29" s="817">
        <v>2</v>
      </c>
      <c r="F29" s="818"/>
      <c r="G29" s="819"/>
      <c r="H29" s="665" t="s">
        <v>556</v>
      </c>
      <c r="I29" s="666"/>
      <c r="J29" s="820" t="s">
        <v>555</v>
      </c>
      <c r="K29" s="817" t="s">
        <v>427</v>
      </c>
      <c r="L29" s="817" t="s">
        <v>519</v>
      </c>
      <c r="M29" s="820" t="s">
        <v>215</v>
      </c>
      <c r="N29" s="817" t="s">
        <v>208</v>
      </c>
      <c r="O29" s="820" t="s">
        <v>40</v>
      </c>
      <c r="P29" s="820" t="s">
        <v>40</v>
      </c>
      <c r="Q29" s="821"/>
      <c r="R29" s="822"/>
      <c r="S29" s="822"/>
      <c r="T29" s="817"/>
      <c r="U29" s="822"/>
      <c r="V29" s="822"/>
      <c r="W29" s="822"/>
      <c r="X29" s="822"/>
      <c r="Y29" s="822"/>
      <c r="Z29" s="823"/>
      <c r="AA29" s="823"/>
      <c r="AB29" s="823"/>
      <c r="AC29" s="825" t="s">
        <v>418</v>
      </c>
      <c r="AD29" s="825" t="s">
        <v>418</v>
      </c>
      <c r="AE29" s="825" t="s">
        <v>418</v>
      </c>
      <c r="AF29" s="825" t="s">
        <v>418</v>
      </c>
      <c r="AG29" s="820" t="s">
        <v>42</v>
      </c>
      <c r="AH29" s="826">
        <v>0</v>
      </c>
    </row>
    <row r="30" spans="1:60" s="827" customFormat="1" ht="40.5" customHeight="1" x14ac:dyDescent="0.3">
      <c r="A30" s="816" t="str">
        <f t="shared" si="3"/>
        <v>ID-DLE-5.1.3</v>
      </c>
      <c r="B30" s="817" t="s">
        <v>427</v>
      </c>
      <c r="C30" s="817">
        <v>5</v>
      </c>
      <c r="D30" s="817">
        <v>1</v>
      </c>
      <c r="E30" s="817">
        <v>3</v>
      </c>
      <c r="F30" s="818"/>
      <c r="G30" s="819"/>
      <c r="H30" s="846" t="s">
        <v>557</v>
      </c>
      <c r="I30" s="819"/>
      <c r="J30" s="820" t="s">
        <v>555</v>
      </c>
      <c r="K30" s="817" t="s">
        <v>427</v>
      </c>
      <c r="L30" s="817" t="s">
        <v>519</v>
      </c>
      <c r="M30" s="820" t="s">
        <v>215</v>
      </c>
      <c r="N30" s="820" t="s">
        <v>208</v>
      </c>
      <c r="O30" s="820" t="s">
        <v>40</v>
      </c>
      <c r="P30" s="820" t="s">
        <v>40</v>
      </c>
      <c r="Q30" s="821"/>
      <c r="R30" s="822"/>
      <c r="S30" s="822"/>
      <c r="T30" s="847"/>
      <c r="U30" s="822"/>
      <c r="V30" s="822"/>
      <c r="W30" s="822"/>
      <c r="X30" s="822"/>
      <c r="Y30" s="822"/>
      <c r="Z30" s="823"/>
      <c r="AA30" s="823"/>
      <c r="AB30" s="823"/>
      <c r="AC30" s="825" t="s">
        <v>418</v>
      </c>
      <c r="AD30" s="825" t="s">
        <v>418</v>
      </c>
      <c r="AE30" s="825" t="s">
        <v>418</v>
      </c>
      <c r="AF30" s="825" t="s">
        <v>418</v>
      </c>
      <c r="AG30" s="820" t="s">
        <v>42</v>
      </c>
      <c r="AH30" s="826">
        <v>0</v>
      </c>
    </row>
    <row r="31" spans="1:60" s="827" customFormat="1" ht="40.5" customHeight="1" x14ac:dyDescent="0.3">
      <c r="A31" s="816" t="str">
        <f t="shared" si="3"/>
        <v>ID-DLE-5.1.4</v>
      </c>
      <c r="B31" s="817" t="s">
        <v>427</v>
      </c>
      <c r="C31" s="817">
        <v>5</v>
      </c>
      <c r="D31" s="817">
        <v>1</v>
      </c>
      <c r="E31" s="817">
        <v>4</v>
      </c>
      <c r="F31" s="818"/>
      <c r="G31" s="819"/>
      <c r="H31" s="846" t="s">
        <v>558</v>
      </c>
      <c r="I31" s="819"/>
      <c r="J31" s="820" t="s">
        <v>555</v>
      </c>
      <c r="K31" s="817" t="s">
        <v>427</v>
      </c>
      <c r="L31" s="817" t="s">
        <v>519</v>
      </c>
      <c r="M31" s="820" t="s">
        <v>215</v>
      </c>
      <c r="N31" s="820" t="s">
        <v>208</v>
      </c>
      <c r="O31" s="820" t="s">
        <v>40</v>
      </c>
      <c r="P31" s="820" t="s">
        <v>40</v>
      </c>
      <c r="Q31" s="821"/>
      <c r="R31" s="822"/>
      <c r="S31" s="822"/>
      <c r="T31" s="847"/>
      <c r="U31" s="822"/>
      <c r="V31" s="822"/>
      <c r="W31" s="822"/>
      <c r="X31" s="822"/>
      <c r="Y31" s="822"/>
      <c r="Z31" s="823"/>
      <c r="AA31" s="823"/>
      <c r="AB31" s="823"/>
      <c r="AC31" s="825" t="s">
        <v>418</v>
      </c>
      <c r="AD31" s="825" t="s">
        <v>418</v>
      </c>
      <c r="AE31" s="825" t="s">
        <v>418</v>
      </c>
      <c r="AF31" s="825" t="s">
        <v>418</v>
      </c>
      <c r="AG31" s="820" t="s">
        <v>42</v>
      </c>
      <c r="AH31" s="826">
        <v>0</v>
      </c>
    </row>
    <row r="32" spans="1:60" s="827" customFormat="1" ht="40.5" customHeight="1" x14ac:dyDescent="0.3">
      <c r="A32" s="816" t="str">
        <f t="shared" si="3"/>
        <v>ID-DLE-5.1.5</v>
      </c>
      <c r="B32" s="817" t="s">
        <v>427</v>
      </c>
      <c r="C32" s="817">
        <v>5</v>
      </c>
      <c r="D32" s="817">
        <v>1</v>
      </c>
      <c r="E32" s="817">
        <v>5</v>
      </c>
      <c r="F32" s="818"/>
      <c r="G32" s="819"/>
      <c r="H32" s="643" t="s">
        <v>559</v>
      </c>
      <c r="I32" s="648"/>
      <c r="J32" s="820" t="s">
        <v>555</v>
      </c>
      <c r="K32" s="817" t="s">
        <v>427</v>
      </c>
      <c r="L32" s="817" t="s">
        <v>519</v>
      </c>
      <c r="M32" s="820" t="s">
        <v>215</v>
      </c>
      <c r="N32" s="820" t="s">
        <v>208</v>
      </c>
      <c r="O32" s="820" t="s">
        <v>40</v>
      </c>
      <c r="P32" s="820" t="s">
        <v>40</v>
      </c>
      <c r="Q32" s="821"/>
      <c r="R32" s="822"/>
      <c r="S32" s="822"/>
      <c r="T32" s="847"/>
      <c r="U32" s="822"/>
      <c r="V32" s="822"/>
      <c r="W32" s="822"/>
      <c r="X32" s="822"/>
      <c r="Y32" s="822"/>
      <c r="Z32" s="823"/>
      <c r="AA32" s="823"/>
      <c r="AB32" s="823"/>
      <c r="AC32" s="825" t="s">
        <v>418</v>
      </c>
      <c r="AD32" s="825" t="s">
        <v>418</v>
      </c>
      <c r="AE32" s="825" t="s">
        <v>418</v>
      </c>
      <c r="AF32" s="825" t="s">
        <v>418</v>
      </c>
      <c r="AG32" s="820" t="s">
        <v>42</v>
      </c>
      <c r="AH32" s="826">
        <v>0</v>
      </c>
    </row>
    <row r="33" spans="1:34" s="792" customFormat="1" ht="40.5" customHeight="1" thickBot="1" x14ac:dyDescent="0.35">
      <c r="A33" s="848" t="str">
        <f t="shared" si="3"/>
        <v>ID-DLE-5.1.6</v>
      </c>
      <c r="B33" s="849" t="s">
        <v>427</v>
      </c>
      <c r="C33" s="849">
        <v>5</v>
      </c>
      <c r="D33" s="849">
        <v>1</v>
      </c>
      <c r="E33" s="849">
        <v>6</v>
      </c>
      <c r="F33" s="850"/>
      <c r="G33" s="851"/>
      <c r="H33" s="643" t="s">
        <v>560</v>
      </c>
      <c r="I33" s="648"/>
      <c r="J33" s="820" t="s">
        <v>555</v>
      </c>
      <c r="K33" s="817" t="s">
        <v>427</v>
      </c>
      <c r="L33" s="817" t="s">
        <v>519</v>
      </c>
      <c r="M33" s="820" t="s">
        <v>215</v>
      </c>
      <c r="N33" s="820" t="s">
        <v>208</v>
      </c>
      <c r="O33" s="820" t="s">
        <v>40</v>
      </c>
      <c r="P33" s="820" t="s">
        <v>40</v>
      </c>
      <c r="Q33" s="821"/>
      <c r="R33" s="822"/>
      <c r="S33" s="822"/>
      <c r="T33" s="847"/>
      <c r="U33" s="852"/>
      <c r="V33" s="852"/>
      <c r="W33" s="852"/>
      <c r="X33" s="852"/>
      <c r="Y33" s="852"/>
      <c r="Z33" s="853"/>
      <c r="AA33" s="853"/>
      <c r="AB33" s="853"/>
      <c r="AC33" s="854" t="s">
        <v>418</v>
      </c>
      <c r="AD33" s="854" t="s">
        <v>418</v>
      </c>
      <c r="AE33" s="854" t="s">
        <v>418</v>
      </c>
      <c r="AF33" s="854" t="s">
        <v>418</v>
      </c>
      <c r="AG33" s="873" t="s">
        <v>42</v>
      </c>
      <c r="AH33" s="855">
        <v>0</v>
      </c>
    </row>
    <row r="34" spans="1:34" s="864" customFormat="1" ht="40.5" customHeight="1" thickBot="1" x14ac:dyDescent="0.35">
      <c r="A34" s="856"/>
      <c r="B34" s="856"/>
      <c r="C34" s="856"/>
      <c r="D34" s="856"/>
      <c r="E34" s="856"/>
      <c r="F34" s="857"/>
      <c r="G34" s="858"/>
      <c r="H34" s="669"/>
      <c r="I34" s="669"/>
      <c r="J34" s="859"/>
      <c r="K34" s="856"/>
      <c r="L34" s="856"/>
      <c r="M34" s="859"/>
      <c r="N34" s="859"/>
      <c r="O34" s="859"/>
      <c r="P34" s="859"/>
      <c r="Q34" s="860"/>
      <c r="R34" s="861"/>
      <c r="S34" s="861"/>
      <c r="T34" s="862"/>
      <c r="U34" s="861"/>
      <c r="V34" s="861"/>
      <c r="W34" s="861"/>
      <c r="X34" s="861"/>
      <c r="Y34" s="861"/>
      <c r="Z34" s="863"/>
      <c r="AA34" s="863"/>
      <c r="AB34" s="863"/>
      <c r="AG34" s="877" t="s">
        <v>86</v>
      </c>
      <c r="AH34" s="878">
        <f>+AH26+AH21+AH17+AH5</f>
        <v>115092000</v>
      </c>
    </row>
    <row r="35" spans="1:34" s="864" customFormat="1" ht="40.5" customHeight="1" x14ac:dyDescent="0.3">
      <c r="A35" s="856"/>
      <c r="B35" s="856"/>
      <c r="C35" s="856"/>
      <c r="D35" s="856"/>
      <c r="E35" s="856"/>
      <c r="F35" s="857"/>
      <c r="G35" s="858"/>
      <c r="H35" s="669"/>
      <c r="I35" s="669"/>
      <c r="J35" s="859"/>
      <c r="K35" s="856"/>
      <c r="L35" s="856"/>
      <c r="M35" s="859"/>
      <c r="N35" s="859"/>
      <c r="O35" s="859"/>
      <c r="P35" s="859"/>
      <c r="Q35" s="860"/>
      <c r="R35" s="861"/>
      <c r="S35" s="861"/>
      <c r="T35" s="862"/>
      <c r="U35" s="861"/>
      <c r="V35" s="861"/>
      <c r="W35" s="861"/>
      <c r="X35" s="861"/>
      <c r="Y35" s="861"/>
      <c r="Z35" s="863"/>
      <c r="AA35" s="863"/>
      <c r="AB35" s="863"/>
      <c r="AG35" s="874"/>
      <c r="AH35" s="768"/>
    </row>
    <row r="36" spans="1:34" s="864" customFormat="1" ht="40.5" customHeight="1" x14ac:dyDescent="0.3">
      <c r="A36" s="856"/>
      <c r="B36" s="856"/>
      <c r="C36" s="856"/>
      <c r="D36" s="856"/>
      <c r="E36" s="856"/>
      <c r="F36" s="857"/>
      <c r="G36" s="858"/>
      <c r="H36" s="669"/>
      <c r="I36" s="669"/>
      <c r="J36" s="859"/>
      <c r="K36" s="856"/>
      <c r="L36" s="856"/>
      <c r="M36" s="859"/>
      <c r="N36" s="859"/>
      <c r="O36" s="859"/>
      <c r="P36" s="859"/>
      <c r="Q36" s="860"/>
      <c r="R36" s="861"/>
      <c r="S36" s="861"/>
      <c r="T36" s="862"/>
      <c r="U36" s="861"/>
      <c r="V36" s="861"/>
      <c r="W36" s="861"/>
      <c r="X36" s="861"/>
      <c r="Y36" s="861"/>
      <c r="Z36" s="863"/>
      <c r="AA36" s="863"/>
      <c r="AB36" s="863"/>
      <c r="AG36" s="874"/>
      <c r="AH36" s="768"/>
    </row>
    <row r="37" spans="1:34" s="864" customFormat="1" ht="40.5" customHeight="1" thickBot="1" x14ac:dyDescent="0.3">
      <c r="J37" s="668"/>
      <c r="K37" s="668"/>
      <c r="L37" s="668"/>
      <c r="M37" s="668"/>
      <c r="O37" s="865"/>
      <c r="P37" s="865"/>
      <c r="Q37" s="866"/>
      <c r="T37" s="867"/>
      <c r="AG37" s="865"/>
    </row>
    <row r="38" spans="1:34" s="868" customFormat="1" ht="40.5" customHeight="1" x14ac:dyDescent="0.25">
      <c r="F38" s="664"/>
      <c r="G38" s="664"/>
      <c r="H38" s="664"/>
      <c r="I38" s="664"/>
      <c r="J38" s="664" t="s">
        <v>561</v>
      </c>
      <c r="K38" s="664"/>
      <c r="L38" s="664"/>
      <c r="M38" s="664"/>
      <c r="O38" s="869"/>
      <c r="P38" s="869"/>
      <c r="Q38" s="870"/>
      <c r="T38" s="871"/>
      <c r="AG38" s="870"/>
    </row>
    <row r="39" spans="1:34" s="868" customFormat="1" ht="40.5" customHeight="1" x14ac:dyDescent="0.25">
      <c r="J39" s="664" t="s">
        <v>519</v>
      </c>
      <c r="K39" s="664"/>
      <c r="L39" s="664"/>
      <c r="M39" s="664"/>
      <c r="O39" s="869"/>
      <c r="P39" s="869"/>
      <c r="Q39" s="870"/>
      <c r="T39" s="871"/>
      <c r="AG39" s="870"/>
    </row>
    <row r="40" spans="1:34" s="772" customFormat="1" ht="40.5" customHeight="1" x14ac:dyDescent="0.25">
      <c r="F40" s="667"/>
      <c r="G40" s="667"/>
      <c r="H40" s="667"/>
      <c r="I40" s="667"/>
      <c r="J40" s="773"/>
      <c r="K40" s="770"/>
      <c r="L40" s="770"/>
      <c r="M40" s="775"/>
      <c r="N40" s="770"/>
      <c r="O40" s="775"/>
      <c r="P40" s="775"/>
      <c r="Q40" s="773"/>
      <c r="T40" s="774"/>
      <c r="AG40" s="775"/>
    </row>
    <row r="41" spans="1:34" ht="40.5" customHeight="1" x14ac:dyDescent="0.25">
      <c r="B41" s="725"/>
      <c r="C41" s="725"/>
      <c r="D41" s="725"/>
      <c r="E41" s="725"/>
      <c r="F41" s="143"/>
      <c r="G41" s="143"/>
      <c r="H41" s="143"/>
      <c r="I41" s="143"/>
      <c r="J41" s="732"/>
      <c r="K41" s="725"/>
      <c r="N41" s="725"/>
      <c r="Q41" s="732"/>
      <c r="R41" s="725"/>
      <c r="S41" s="725"/>
      <c r="T41" s="729"/>
      <c r="U41" s="725"/>
      <c r="V41" s="725"/>
      <c r="W41" s="725"/>
      <c r="X41" s="725"/>
      <c r="Y41" s="725"/>
      <c r="Z41" s="725"/>
      <c r="AA41" s="725"/>
      <c r="AB41" s="725"/>
      <c r="AC41" s="725"/>
      <c r="AD41" s="725"/>
      <c r="AE41" s="725"/>
      <c r="AF41" s="725"/>
      <c r="AG41" s="731"/>
      <c r="AH41" s="725"/>
    </row>
    <row r="42" spans="1:34" ht="40.5" customHeight="1" x14ac:dyDescent="0.25">
      <c r="B42" s="725"/>
      <c r="C42" s="725"/>
      <c r="D42" s="725"/>
      <c r="E42" s="725"/>
      <c r="J42" s="732"/>
      <c r="K42" s="725"/>
      <c r="N42" s="725"/>
      <c r="Q42" s="732"/>
      <c r="R42" s="725"/>
      <c r="S42" s="725"/>
      <c r="T42" s="729"/>
      <c r="U42" s="725"/>
      <c r="V42" s="725"/>
      <c r="W42" s="725"/>
      <c r="X42" s="725"/>
      <c r="Y42" s="725"/>
      <c r="Z42" s="725"/>
      <c r="AA42" s="725"/>
      <c r="AB42" s="725"/>
      <c r="AC42" s="725"/>
      <c r="AD42" s="725"/>
      <c r="AE42" s="725"/>
      <c r="AF42" s="725"/>
      <c r="AG42" s="731"/>
      <c r="AH42" s="725"/>
    </row>
    <row r="43" spans="1:34" ht="40.5" customHeight="1" x14ac:dyDescent="0.25">
      <c r="B43" s="725"/>
      <c r="C43" s="725"/>
      <c r="D43" s="725"/>
      <c r="E43" s="725"/>
      <c r="J43" s="732"/>
      <c r="K43" s="725"/>
      <c r="N43" s="725"/>
      <c r="Q43" s="732"/>
      <c r="R43" s="725"/>
      <c r="S43" s="725"/>
      <c r="T43" s="729"/>
      <c r="U43" s="725"/>
      <c r="V43" s="725"/>
      <c r="W43" s="725"/>
      <c r="X43" s="725"/>
      <c r="Y43" s="725"/>
      <c r="Z43" s="725"/>
      <c r="AA43" s="725"/>
      <c r="AB43" s="725"/>
      <c r="AC43" s="725"/>
      <c r="AD43" s="725"/>
      <c r="AE43" s="725"/>
      <c r="AF43" s="725"/>
      <c r="AG43" s="731"/>
      <c r="AH43" s="725"/>
    </row>
    <row r="44" spans="1:34" ht="40.5" customHeight="1" x14ac:dyDescent="0.25">
      <c r="B44" s="725"/>
      <c r="C44" s="725"/>
      <c r="D44" s="725"/>
      <c r="E44" s="725"/>
      <c r="J44" s="732"/>
      <c r="K44" s="725"/>
      <c r="N44" s="725"/>
      <c r="Q44" s="732"/>
      <c r="R44" s="725"/>
      <c r="S44" s="725"/>
      <c r="T44" s="729"/>
      <c r="U44" s="725"/>
      <c r="V44" s="725"/>
      <c r="W44" s="725"/>
      <c r="X44" s="725"/>
      <c r="Y44" s="725"/>
      <c r="Z44" s="725"/>
      <c r="AA44" s="725"/>
      <c r="AB44" s="725"/>
      <c r="AC44" s="725"/>
      <c r="AD44" s="725"/>
      <c r="AE44" s="725"/>
      <c r="AF44" s="725"/>
      <c r="AG44" s="731"/>
      <c r="AH44" s="725"/>
    </row>
    <row r="45" spans="1:34" ht="40.5" customHeight="1" x14ac:dyDescent="0.25">
      <c r="B45" s="725"/>
      <c r="C45" s="725"/>
      <c r="D45" s="725"/>
      <c r="E45" s="725"/>
      <c r="J45" s="732"/>
      <c r="K45" s="725"/>
      <c r="N45" s="725"/>
      <c r="Q45" s="732"/>
      <c r="R45" s="725"/>
      <c r="S45" s="725"/>
      <c r="T45" s="729"/>
      <c r="U45" s="725"/>
      <c r="V45" s="725"/>
      <c r="W45" s="725"/>
      <c r="X45" s="725"/>
      <c r="Y45" s="725"/>
      <c r="Z45" s="725"/>
      <c r="AA45" s="725"/>
      <c r="AB45" s="725"/>
      <c r="AC45" s="725"/>
      <c r="AD45" s="725"/>
      <c r="AE45" s="725"/>
      <c r="AF45" s="725"/>
      <c r="AG45" s="731"/>
      <c r="AH45" s="725"/>
    </row>
    <row r="46" spans="1:34" ht="40.5" customHeight="1" x14ac:dyDescent="0.25">
      <c r="B46" s="725"/>
      <c r="C46" s="725"/>
      <c r="D46" s="725"/>
      <c r="E46" s="725"/>
      <c r="J46" s="732"/>
      <c r="K46" s="725"/>
      <c r="N46" s="725"/>
      <c r="Q46" s="732"/>
      <c r="R46" s="725"/>
      <c r="S46" s="725"/>
      <c r="T46" s="729"/>
      <c r="U46" s="725"/>
      <c r="V46" s="725"/>
      <c r="W46" s="725"/>
      <c r="X46" s="725"/>
      <c r="Y46" s="725"/>
      <c r="Z46" s="725"/>
      <c r="AA46" s="725"/>
      <c r="AB46" s="725"/>
      <c r="AC46" s="725"/>
      <c r="AD46" s="725"/>
      <c r="AE46" s="725"/>
      <c r="AF46" s="725"/>
      <c r="AG46" s="731"/>
      <c r="AH46" s="725"/>
    </row>
    <row r="47" spans="1:34" ht="40.5" customHeight="1" x14ac:dyDescent="0.25">
      <c r="B47" s="725"/>
      <c r="C47" s="725"/>
      <c r="D47" s="725"/>
      <c r="E47" s="725"/>
      <c r="J47" s="732"/>
      <c r="K47" s="725"/>
      <c r="N47" s="725"/>
      <c r="Q47" s="732"/>
      <c r="R47" s="725"/>
      <c r="S47" s="725"/>
      <c r="T47" s="729"/>
      <c r="U47" s="725"/>
      <c r="V47" s="725"/>
      <c r="W47" s="725"/>
      <c r="X47" s="725"/>
      <c r="Y47" s="725"/>
      <c r="Z47" s="725"/>
      <c r="AA47" s="725"/>
      <c r="AB47" s="725"/>
      <c r="AC47" s="725"/>
      <c r="AD47" s="725"/>
      <c r="AE47" s="725"/>
      <c r="AF47" s="725"/>
      <c r="AG47" s="731"/>
      <c r="AH47" s="725"/>
    </row>
    <row r="48" spans="1:34" ht="40.5" customHeight="1" x14ac:dyDescent="0.25">
      <c r="B48" s="725"/>
      <c r="C48" s="725"/>
      <c r="D48" s="725"/>
      <c r="E48" s="725"/>
      <c r="J48" s="732"/>
      <c r="K48" s="725"/>
      <c r="N48" s="725"/>
      <c r="Q48" s="732"/>
      <c r="R48" s="725"/>
      <c r="S48" s="725"/>
      <c r="T48" s="729"/>
      <c r="U48" s="725"/>
      <c r="V48" s="725"/>
      <c r="W48" s="725"/>
      <c r="X48" s="725"/>
      <c r="Y48" s="725"/>
      <c r="Z48" s="725"/>
      <c r="AA48" s="725"/>
      <c r="AB48" s="725"/>
      <c r="AC48" s="725"/>
      <c r="AD48" s="725"/>
      <c r="AE48" s="725"/>
      <c r="AF48" s="725"/>
      <c r="AG48" s="731"/>
      <c r="AH48" s="725"/>
    </row>
    <row r="49" spans="10:33" s="725" customFormat="1" ht="40.5" customHeight="1" x14ac:dyDescent="0.25">
      <c r="J49" s="732"/>
      <c r="L49" s="726"/>
      <c r="M49" s="731"/>
      <c r="O49" s="731"/>
      <c r="P49" s="731"/>
      <c r="Q49" s="732"/>
      <c r="T49" s="729"/>
      <c r="AG49" s="731"/>
    </row>
    <row r="50" spans="10:33" s="725" customFormat="1" ht="40.5" customHeight="1" x14ac:dyDescent="0.25">
      <c r="J50" s="732"/>
      <c r="L50" s="726"/>
      <c r="M50" s="731"/>
      <c r="O50" s="731"/>
      <c r="P50" s="731"/>
      <c r="Q50" s="732"/>
      <c r="T50" s="729"/>
      <c r="AG50" s="731"/>
    </row>
    <row r="51" spans="10:33" s="725" customFormat="1" ht="40.5" customHeight="1" x14ac:dyDescent="0.25">
      <c r="J51" s="732"/>
      <c r="L51" s="726"/>
      <c r="M51" s="731"/>
      <c r="O51" s="731"/>
      <c r="P51" s="731"/>
      <c r="Q51" s="732"/>
      <c r="T51" s="729"/>
      <c r="AG51" s="731"/>
    </row>
    <row r="52" spans="10:33" s="725" customFormat="1" ht="40.5" customHeight="1" x14ac:dyDescent="0.25">
      <c r="J52" s="732"/>
      <c r="L52" s="726"/>
      <c r="M52" s="731"/>
      <c r="O52" s="731"/>
      <c r="P52" s="731"/>
      <c r="Q52" s="732"/>
      <c r="T52" s="729"/>
      <c r="AG52" s="731"/>
    </row>
  </sheetData>
  <mergeCells count="36">
    <mergeCell ref="AA1:AB1"/>
    <mergeCell ref="AH3:AH4"/>
    <mergeCell ref="H14:I14"/>
    <mergeCell ref="AC1:AF3"/>
    <mergeCell ref="Q2:R2"/>
    <mergeCell ref="AG2:AH2"/>
    <mergeCell ref="F3:N3"/>
    <mergeCell ref="O3:P3"/>
    <mergeCell ref="Q3:Q4"/>
    <mergeCell ref="R3:R4"/>
    <mergeCell ref="S3:S4"/>
    <mergeCell ref="T3:T4"/>
    <mergeCell ref="U3:V3"/>
    <mergeCell ref="J1:P1"/>
    <mergeCell ref="S1:T1"/>
    <mergeCell ref="U1:V1"/>
    <mergeCell ref="W1:X1"/>
    <mergeCell ref="H35:I35"/>
    <mergeCell ref="W3:X3"/>
    <mergeCell ref="Y3:Z3"/>
    <mergeCell ref="H33:I33"/>
    <mergeCell ref="H34:I34"/>
    <mergeCell ref="Y1:Z1"/>
    <mergeCell ref="K2:P2"/>
    <mergeCell ref="AA3:AB3"/>
    <mergeCell ref="AG3:AG4"/>
    <mergeCell ref="H19:I19"/>
    <mergeCell ref="H29:I29"/>
    <mergeCell ref="H32:I32"/>
    <mergeCell ref="F40:I40"/>
    <mergeCell ref="F41:I41"/>
    <mergeCell ref="H36:I36"/>
    <mergeCell ref="J37:M37"/>
    <mergeCell ref="F38:I38"/>
    <mergeCell ref="J38:M38"/>
    <mergeCell ref="J39:M39"/>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'C:\Users\Aileen Decamps\AppData\Local\Temp\Temp1_OneDrive_2022-12-19.zip\Versión Final POA 2022\[POA Dirección Legal.xlsx]Libro de Códigos'!#REF!</xm:f>
          </x14:formula1>
          <xm:sqref>N5:N33</xm:sqref>
        </x14:dataValidation>
        <x14:dataValidation type="list" allowBlank="1" showInputMessage="1" showErrorMessage="1">
          <x14:formula1>
            <xm:f>'C:\Users\Aileen Decamps\AppData\Local\Temp\Temp1_OneDrive_2022-12-19.zip\Versión Final POA 2022\[POA Dirección Legal.xlsx]Libro de Códigos'!#REF!</xm:f>
          </x14:formula1>
          <xm:sqref>O5:P33</xm:sqref>
        </x14:dataValidation>
        <x14:dataValidation type="list" allowBlank="1" showInputMessage="1" showErrorMessage="1">
          <x14:formula1>
            <xm:f>'https://minpre-my.sharepoint.com/Users/Aileen Decamps/Downloads/[Copy of POA MINPRE 2019 (Autosaved).xlsx]Clasificador de Avances'!#REF!</xm:f>
          </x14:formula1>
          <xm:sqref>S28:S32 S10:S16 S23:S25 S7:S8 S19:S20 AG5:AG33</xm:sqref>
        </x14:dataValidation>
        <x14:dataValidation type="list" allowBlank="1" showInputMessage="1" showErrorMessage="1">
          <x14:formula1>
            <xm:f>'C:\Users\Aileen Decamps\AppData\Local\Temp\Temp1_OneDrive_2022-12-19.zip\Versión Final POA 2022\[POA Dirección Legal.xlsx]Libro de Códigos'!#REF!</xm:f>
          </x14:formula1>
          <xm:sqref>S21:S22 S9 S17:S18 S5:S6 S26:S27</xm:sqref>
        </x14:dataValidation>
        <x14:dataValidation type="list" allowBlank="1" showInputMessage="1" showErrorMessage="1">
          <x14:formula1>
            <xm:f>'C:\Users\Aileen Decamps\AppData\Local\Temp\Temp1_OneDrive_2022-12-19.zip\Versión Final POA 2022\[POA Dirección Legal.xlsx]Libro de Códigos'!#REF!</xm:f>
          </x14:formula1>
          <xm:sqref>K19:K20 K7:K16 K22:K25 K28:K33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
  <sheetViews>
    <sheetView topLeftCell="J37" workbookViewId="0">
      <selection sqref="A1:XFD1048576"/>
    </sheetView>
  </sheetViews>
  <sheetFormatPr defaultColWidth="11.42578125" defaultRowHeight="15.75" x14ac:dyDescent="0.25"/>
  <cols>
    <col min="1" max="1" width="12.85546875" style="725" hidden="1" customWidth="1"/>
    <col min="2" max="2" width="8" style="726" hidden="1" customWidth="1"/>
    <col min="3" max="5" width="8" style="727" hidden="1" customWidth="1"/>
    <col min="6" max="9" width="8" style="469" hidden="1" customWidth="1"/>
    <col min="10" max="12" width="5.42578125" style="725" customWidth="1"/>
    <col min="13" max="13" width="77" style="725" customWidth="1"/>
    <col min="14" max="14" width="43.140625" style="731" customWidth="1"/>
    <col min="15" max="15" width="16.5703125" style="726" customWidth="1"/>
    <col min="16" max="16" width="31" style="726" customWidth="1"/>
    <col min="17" max="17" width="22.42578125" style="731" customWidth="1"/>
    <col min="18" max="18" width="13.140625" style="726" hidden="1" customWidth="1"/>
    <col min="19" max="20" width="17.42578125" style="731" customWidth="1"/>
    <col min="21" max="21" width="45.5703125" style="156" bestFit="1" customWidth="1"/>
    <col min="22" max="22" width="9.85546875" style="157" customWidth="1"/>
    <col min="23" max="23" width="17.5703125" style="157" hidden="1" customWidth="1"/>
    <col min="24" max="24" width="16" style="158" hidden="1" customWidth="1"/>
    <col min="25" max="32" width="8.7109375" style="770" hidden="1" customWidth="1"/>
    <col min="33" max="33" width="39.140625" style="770" hidden="1" customWidth="1"/>
    <col min="34" max="34" width="46.140625" style="770" hidden="1" customWidth="1"/>
    <col min="35" max="36" width="39.140625" style="770" hidden="1" customWidth="1"/>
    <col min="37" max="37" width="23.28515625" style="156" customWidth="1"/>
    <col min="38" max="38" width="26" style="159" customWidth="1"/>
    <col min="39" max="39" width="33" style="725" customWidth="1"/>
    <col min="40" max="40" width="11.42578125" style="725"/>
    <col min="41" max="41" width="18.42578125" style="725" bestFit="1" customWidth="1"/>
    <col min="42" max="16384" width="11.42578125" style="725"/>
  </cols>
  <sheetData>
    <row r="1" spans="1:64" s="769" customFormat="1" ht="61.5" customHeight="1" x14ac:dyDescent="0.25">
      <c r="A1" s="470" t="s">
        <v>6</v>
      </c>
      <c r="B1" s="470"/>
      <c r="C1" s="470"/>
      <c r="D1" s="470"/>
      <c r="E1" s="470"/>
      <c r="F1" s="470"/>
      <c r="G1" s="470"/>
      <c r="H1" s="470"/>
      <c r="I1" s="471"/>
      <c r="J1" s="475"/>
      <c r="K1" s="475"/>
      <c r="L1" s="475"/>
      <c r="M1" s="476"/>
      <c r="N1" s="4" t="s">
        <v>0</v>
      </c>
      <c r="O1" s="4"/>
      <c r="P1" s="4"/>
      <c r="Q1" s="4"/>
      <c r="R1" s="4"/>
      <c r="S1" s="4"/>
      <c r="T1" s="4"/>
      <c r="U1" s="5"/>
      <c r="V1" s="6"/>
      <c r="W1" s="7"/>
      <c r="X1" s="8"/>
      <c r="Y1" s="7"/>
      <c r="Z1" s="8"/>
      <c r="AA1" s="7"/>
      <c r="AB1" s="8"/>
      <c r="AC1" s="7"/>
      <c r="AD1" s="8"/>
      <c r="AE1" s="7"/>
      <c r="AF1" s="8"/>
      <c r="AG1" s="9" t="s">
        <v>1</v>
      </c>
      <c r="AH1" s="10"/>
      <c r="AI1" s="10"/>
      <c r="AJ1" s="11"/>
      <c r="AK1" s="5"/>
      <c r="AL1" s="6"/>
    </row>
    <row r="2" spans="1:64" s="769" customFormat="1" ht="34.5" customHeight="1" x14ac:dyDescent="0.25">
      <c r="A2" s="470"/>
      <c r="B2" s="470"/>
      <c r="C2" s="470"/>
      <c r="D2" s="470"/>
      <c r="E2" s="470"/>
      <c r="F2" s="470"/>
      <c r="G2" s="470"/>
      <c r="H2" s="470"/>
      <c r="I2" s="471"/>
      <c r="J2" s="475"/>
      <c r="K2" s="475"/>
      <c r="L2" s="475"/>
      <c r="M2" s="476"/>
      <c r="N2" s="474" t="s">
        <v>2</v>
      </c>
      <c r="O2" s="1006" t="s">
        <v>591</v>
      </c>
      <c r="P2" s="1006"/>
      <c r="Q2" s="1006"/>
      <c r="R2" s="1006"/>
      <c r="S2" s="1006"/>
      <c r="T2" s="1007"/>
      <c r="U2" s="1008" t="s">
        <v>4</v>
      </c>
      <c r="V2" s="1009"/>
      <c r="W2" s="20"/>
      <c r="X2" s="21"/>
      <c r="Y2" s="22"/>
      <c r="Z2" s="23"/>
      <c r="AA2" s="22"/>
      <c r="AB2" s="23"/>
      <c r="AC2" s="22"/>
      <c r="AD2" s="23"/>
      <c r="AE2" s="22"/>
      <c r="AF2" s="23"/>
      <c r="AG2" s="24"/>
      <c r="AH2" s="25"/>
      <c r="AI2" s="25"/>
      <c r="AJ2" s="26"/>
      <c r="AK2" s="1010" t="s">
        <v>5</v>
      </c>
      <c r="AL2" s="1011"/>
    </row>
    <row r="3" spans="1:64" s="864" customFormat="1" ht="24.75" customHeight="1" x14ac:dyDescent="0.25">
      <c r="A3" s="1012"/>
      <c r="B3" s="1012"/>
      <c r="C3" s="1012"/>
      <c r="D3" s="1012"/>
      <c r="E3" s="1012"/>
      <c r="F3" s="1012"/>
      <c r="G3" s="1012"/>
      <c r="H3" s="1012"/>
      <c r="I3" s="1012"/>
      <c r="J3" s="1013" t="s">
        <v>6</v>
      </c>
      <c r="K3" s="1014"/>
      <c r="L3" s="1014"/>
      <c r="M3" s="1014"/>
      <c r="N3" s="1015"/>
      <c r="O3" s="1015"/>
      <c r="P3" s="1015"/>
      <c r="Q3" s="1015"/>
      <c r="R3" s="1016"/>
      <c r="S3" s="1017" t="s">
        <v>7</v>
      </c>
      <c r="T3" s="1011"/>
      <c r="U3" s="1018" t="s">
        <v>8</v>
      </c>
      <c r="V3" s="1019" t="s">
        <v>9</v>
      </c>
      <c r="W3" s="1020" t="s">
        <v>10</v>
      </c>
      <c r="X3" s="1020" t="s">
        <v>11</v>
      </c>
      <c r="Y3" s="1021" t="s">
        <v>12</v>
      </c>
      <c r="Z3" s="1021"/>
      <c r="AA3" s="1021" t="s">
        <v>13</v>
      </c>
      <c r="AB3" s="1021"/>
      <c r="AC3" s="1021" t="s">
        <v>14</v>
      </c>
      <c r="AD3" s="1021"/>
      <c r="AE3" s="1021" t="s">
        <v>15</v>
      </c>
      <c r="AF3" s="1021"/>
      <c r="AG3" s="40"/>
      <c r="AH3" s="41"/>
      <c r="AI3" s="41"/>
      <c r="AJ3" s="42"/>
      <c r="AK3" s="1022" t="s">
        <v>16</v>
      </c>
      <c r="AL3" s="1023" t="s">
        <v>17</v>
      </c>
    </row>
    <row r="4" spans="1:64" s="868" customFormat="1" ht="130.5" x14ac:dyDescent="0.25">
      <c r="A4" s="1024" t="s">
        <v>18</v>
      </c>
      <c r="B4" s="1024" t="s">
        <v>19</v>
      </c>
      <c r="C4" s="1024" t="s">
        <v>20</v>
      </c>
      <c r="D4" s="1024" t="s">
        <v>21</v>
      </c>
      <c r="E4" s="1024" t="s">
        <v>22</v>
      </c>
      <c r="F4" s="1025" t="s">
        <v>592</v>
      </c>
      <c r="G4" s="1025" t="s">
        <v>593</v>
      </c>
      <c r="H4" s="1025" t="s">
        <v>594</v>
      </c>
      <c r="I4" s="1025" t="s">
        <v>595</v>
      </c>
      <c r="J4" s="1026" t="s">
        <v>23</v>
      </c>
      <c r="K4" s="1026" t="s">
        <v>24</v>
      </c>
      <c r="L4" s="1026" t="s">
        <v>25</v>
      </c>
      <c r="M4" s="1027"/>
      <c r="N4" s="1028" t="s">
        <v>26</v>
      </c>
      <c r="O4" s="1028" t="s">
        <v>27</v>
      </c>
      <c r="P4" s="1029" t="s">
        <v>28</v>
      </c>
      <c r="Q4" s="1028" t="s">
        <v>29</v>
      </c>
      <c r="R4" s="1029" t="s">
        <v>30</v>
      </c>
      <c r="S4" s="1030" t="s">
        <v>31</v>
      </c>
      <c r="T4" s="1031" t="s">
        <v>32</v>
      </c>
      <c r="U4" s="1032"/>
      <c r="V4" s="1033"/>
      <c r="W4" s="1034"/>
      <c r="X4" s="1034"/>
      <c r="Y4" s="1035" t="s">
        <v>9</v>
      </c>
      <c r="Z4" s="1035" t="s">
        <v>33</v>
      </c>
      <c r="AA4" s="1035" t="s">
        <v>9</v>
      </c>
      <c r="AB4" s="1035" t="s">
        <v>33</v>
      </c>
      <c r="AC4" s="1035" t="s">
        <v>9</v>
      </c>
      <c r="AD4" s="1035" t="s">
        <v>33</v>
      </c>
      <c r="AE4" s="1035" t="s">
        <v>9</v>
      </c>
      <c r="AF4" s="1035" t="s">
        <v>33</v>
      </c>
      <c r="AG4" s="1036" t="s">
        <v>34</v>
      </c>
      <c r="AH4" s="1036" t="s">
        <v>35</v>
      </c>
      <c r="AI4" s="1036" t="s">
        <v>36</v>
      </c>
      <c r="AJ4" s="1036" t="s">
        <v>37</v>
      </c>
      <c r="AK4" s="1022"/>
      <c r="AL4" s="1023"/>
    </row>
    <row r="5" spans="1:64" s="1049" customFormat="1" ht="37.5" x14ac:dyDescent="0.3">
      <c r="A5" s="1037"/>
      <c r="B5" s="1038" t="s">
        <v>62</v>
      </c>
      <c r="C5" s="1038">
        <v>1</v>
      </c>
      <c r="D5" s="1038"/>
      <c r="E5" s="1038"/>
      <c r="F5" s="1039" t="s">
        <v>596</v>
      </c>
      <c r="G5" s="1039" t="s">
        <v>597</v>
      </c>
      <c r="H5" s="1039" t="s">
        <v>598</v>
      </c>
      <c r="I5" s="1039" t="s">
        <v>599</v>
      </c>
      <c r="J5" s="1040" t="s">
        <v>600</v>
      </c>
      <c r="K5" s="1041"/>
      <c r="L5" s="1041"/>
      <c r="M5" s="1041"/>
      <c r="N5" s="1042"/>
      <c r="O5" s="698"/>
      <c r="P5" s="698"/>
      <c r="Q5" s="1042"/>
      <c r="R5" s="698" t="s">
        <v>208</v>
      </c>
      <c r="S5" s="1042" t="s">
        <v>12</v>
      </c>
      <c r="T5" s="1042" t="s">
        <v>15</v>
      </c>
      <c r="U5" s="1043" t="s">
        <v>344</v>
      </c>
      <c r="V5" s="1044">
        <v>0.83</v>
      </c>
      <c r="W5" s="1045" t="s">
        <v>345</v>
      </c>
      <c r="X5" s="799">
        <v>0.4</v>
      </c>
      <c r="Y5" s="799"/>
      <c r="Z5" s="1046"/>
      <c r="AA5" s="799"/>
      <c r="AB5" s="1046"/>
      <c r="AC5" s="799"/>
      <c r="AD5" s="1046"/>
      <c r="AE5" s="1046"/>
      <c r="AF5" s="1046"/>
      <c r="AG5" s="1046"/>
      <c r="AH5" s="1046"/>
      <c r="AI5" s="1046"/>
      <c r="AJ5" s="1046"/>
      <c r="AK5" s="1047" t="s">
        <v>42</v>
      </c>
      <c r="AL5" s="1048">
        <f>AL6+AL9+AL13</f>
        <v>4550000</v>
      </c>
      <c r="AM5" s="827"/>
      <c r="AN5" s="827"/>
      <c r="AO5" s="827"/>
      <c r="AP5" s="827"/>
      <c r="AQ5" s="827"/>
      <c r="AR5" s="827"/>
      <c r="AS5" s="827"/>
      <c r="AT5" s="827"/>
      <c r="AU5" s="827"/>
      <c r="AV5" s="827"/>
      <c r="AW5" s="827"/>
      <c r="AX5" s="827"/>
      <c r="AY5" s="827"/>
      <c r="AZ5" s="827"/>
      <c r="BA5" s="827"/>
      <c r="BB5" s="827"/>
      <c r="BC5" s="827"/>
      <c r="BD5" s="827"/>
      <c r="BE5" s="827"/>
      <c r="BF5" s="827"/>
      <c r="BG5" s="827"/>
      <c r="BH5" s="827"/>
      <c r="BI5" s="827"/>
      <c r="BJ5" s="827"/>
      <c r="BK5" s="827"/>
      <c r="BL5" s="827"/>
    </row>
    <row r="6" spans="1:64" s="815" customFormat="1" ht="56.25" x14ac:dyDescent="0.3">
      <c r="A6" s="1050"/>
      <c r="B6" s="1051" t="s">
        <v>62</v>
      </c>
      <c r="C6" s="1051">
        <v>1</v>
      </c>
      <c r="D6" s="1051">
        <v>1</v>
      </c>
      <c r="E6" s="1051"/>
      <c r="F6" s="1052" t="s">
        <v>596</v>
      </c>
      <c r="G6" s="1052" t="s">
        <v>597</v>
      </c>
      <c r="H6" s="1052" t="s">
        <v>598</v>
      </c>
      <c r="I6" s="1052" t="s">
        <v>599</v>
      </c>
      <c r="J6" s="1053"/>
      <c r="K6" s="1054" t="s">
        <v>601</v>
      </c>
      <c r="L6" s="1053"/>
      <c r="M6" s="1053"/>
      <c r="N6" s="1055"/>
      <c r="O6" s="1056"/>
      <c r="P6" s="1056"/>
      <c r="Q6" s="1055"/>
      <c r="R6" s="1056" t="s">
        <v>208</v>
      </c>
      <c r="S6" s="1055" t="s">
        <v>12</v>
      </c>
      <c r="T6" s="1055" t="s">
        <v>14</v>
      </c>
      <c r="U6" s="1057" t="s">
        <v>602</v>
      </c>
      <c r="V6" s="1058">
        <v>1</v>
      </c>
      <c r="W6" s="1059" t="s">
        <v>345</v>
      </c>
      <c r="X6" s="1059"/>
      <c r="Y6" s="1060">
        <v>0.5</v>
      </c>
      <c r="Z6" s="1060"/>
      <c r="AA6" s="1060">
        <v>0.25</v>
      </c>
      <c r="AB6" s="1056"/>
      <c r="AC6" s="1060">
        <v>0.25</v>
      </c>
      <c r="AD6" s="1061"/>
      <c r="AE6" s="1060"/>
      <c r="AF6" s="1061"/>
      <c r="AG6" s="1061"/>
      <c r="AH6" s="1061"/>
      <c r="AI6" s="1061"/>
      <c r="AJ6" s="1061"/>
      <c r="AK6" s="1055" t="s">
        <v>42</v>
      </c>
      <c r="AL6" s="1062">
        <f>SUM(AL7:AL8)</f>
        <v>0</v>
      </c>
      <c r="AM6" s="792"/>
      <c r="AN6" s="792"/>
      <c r="AO6" s="814"/>
      <c r="AP6" s="792"/>
      <c r="AQ6" s="792"/>
      <c r="AR6" s="792"/>
      <c r="AS6" s="792"/>
      <c r="AT6" s="792"/>
      <c r="AU6" s="792"/>
      <c r="AV6" s="792"/>
      <c r="AW6" s="792"/>
      <c r="AX6" s="792"/>
      <c r="AY6" s="792"/>
      <c r="AZ6" s="792"/>
      <c r="BA6" s="792"/>
      <c r="BB6" s="792"/>
      <c r="BC6" s="792"/>
      <c r="BD6" s="792"/>
      <c r="BE6" s="792"/>
      <c r="BF6" s="792"/>
      <c r="BG6" s="792"/>
      <c r="BH6" s="792"/>
      <c r="BI6" s="792"/>
      <c r="BJ6" s="792"/>
      <c r="BK6" s="792"/>
      <c r="BL6" s="792"/>
    </row>
    <row r="7" spans="1:64" s="827" customFormat="1" ht="37.5" x14ac:dyDescent="0.3">
      <c r="A7" s="816" t="str">
        <f t="shared" ref="A7:A15" si="0">+ CONCATENATE("ID", "-", B7, "-",C7, ".", D7, ".", E7)</f>
        <v>ID-DPD-1.1.1</v>
      </c>
      <c r="B7" s="817" t="s">
        <v>62</v>
      </c>
      <c r="C7" s="817">
        <f>C6</f>
        <v>1</v>
      </c>
      <c r="D7" s="817">
        <v>1</v>
      </c>
      <c r="E7" s="817">
        <v>1</v>
      </c>
      <c r="F7" s="1063" t="s">
        <v>596</v>
      </c>
      <c r="G7" s="1063" t="s">
        <v>597</v>
      </c>
      <c r="H7" s="1063" t="s">
        <v>598</v>
      </c>
      <c r="I7" s="1063" t="s">
        <v>599</v>
      </c>
      <c r="J7" s="818"/>
      <c r="K7" s="819"/>
      <c r="L7" s="818" t="s">
        <v>603</v>
      </c>
      <c r="M7" s="819"/>
      <c r="N7" s="820" t="s">
        <v>604</v>
      </c>
      <c r="O7" s="817" t="s">
        <v>62</v>
      </c>
      <c r="P7" s="817" t="s">
        <v>605</v>
      </c>
      <c r="Q7" s="820" t="s">
        <v>569</v>
      </c>
      <c r="R7" s="817" t="s">
        <v>208</v>
      </c>
      <c r="S7" s="820" t="s">
        <v>12</v>
      </c>
      <c r="T7" s="820" t="s">
        <v>14</v>
      </c>
      <c r="U7" s="821"/>
      <c r="V7" s="822"/>
      <c r="W7" s="822"/>
      <c r="X7" s="817"/>
      <c r="Y7" s="822"/>
      <c r="Z7" s="822"/>
      <c r="AA7" s="822"/>
      <c r="AB7" s="822"/>
      <c r="AC7" s="822"/>
      <c r="AD7" s="823"/>
      <c r="AE7" s="823"/>
      <c r="AF7" s="823"/>
      <c r="AG7" s="714" t="s">
        <v>51</v>
      </c>
      <c r="AH7" s="714" t="s">
        <v>51</v>
      </c>
      <c r="AI7" s="714" t="s">
        <v>51</v>
      </c>
      <c r="AJ7" s="714" t="s">
        <v>51</v>
      </c>
      <c r="AK7" s="820" t="s">
        <v>42</v>
      </c>
      <c r="AL7" s="826">
        <v>0</v>
      </c>
    </row>
    <row r="8" spans="1:64" s="827" customFormat="1" ht="56.25" x14ac:dyDescent="0.3">
      <c r="A8" s="816" t="str">
        <f t="shared" si="0"/>
        <v>ID-DPD-1.1.2</v>
      </c>
      <c r="B8" s="817" t="s">
        <v>62</v>
      </c>
      <c r="C8" s="817">
        <f>C6</f>
        <v>1</v>
      </c>
      <c r="D8" s="817">
        <v>1</v>
      </c>
      <c r="E8" s="817">
        <v>2</v>
      </c>
      <c r="F8" s="1063" t="s">
        <v>596</v>
      </c>
      <c r="G8" s="1063" t="s">
        <v>597</v>
      </c>
      <c r="H8" s="1063" t="s">
        <v>598</v>
      </c>
      <c r="I8" s="1063" t="s">
        <v>599</v>
      </c>
      <c r="J8" s="818"/>
      <c r="K8" s="819"/>
      <c r="L8" s="818" t="s">
        <v>606</v>
      </c>
      <c r="M8" s="819"/>
      <c r="N8" s="820" t="s">
        <v>607</v>
      </c>
      <c r="O8" s="817" t="s">
        <v>215</v>
      </c>
      <c r="P8" s="820" t="s">
        <v>608</v>
      </c>
      <c r="Q8" s="820" t="str">
        <f>'[12]Libro de Códigos'!B7</f>
        <v>DRH</v>
      </c>
      <c r="R8" s="817" t="s">
        <v>208</v>
      </c>
      <c r="S8" s="820" t="s">
        <v>12</v>
      </c>
      <c r="T8" s="820" t="s">
        <v>12</v>
      </c>
      <c r="U8" s="821"/>
      <c r="V8" s="822"/>
      <c r="W8" s="822"/>
      <c r="X8" s="817"/>
      <c r="Y8" s="822"/>
      <c r="Z8" s="822"/>
      <c r="AA8" s="822"/>
      <c r="AB8" s="822"/>
      <c r="AC8" s="822"/>
      <c r="AD8" s="823"/>
      <c r="AE8" s="823"/>
      <c r="AF8" s="823"/>
      <c r="AG8" s="714" t="s">
        <v>51</v>
      </c>
      <c r="AH8" s="823"/>
      <c r="AI8" s="823"/>
      <c r="AJ8" s="823"/>
      <c r="AK8" s="820" t="s">
        <v>42</v>
      </c>
      <c r="AL8" s="826">
        <v>0</v>
      </c>
    </row>
    <row r="9" spans="1:64" s="815" customFormat="1" ht="56.25" x14ac:dyDescent="0.3">
      <c r="A9" s="1050"/>
      <c r="B9" s="1051" t="s">
        <v>62</v>
      </c>
      <c r="C9" s="1051">
        <v>1</v>
      </c>
      <c r="D9" s="1051">
        <v>2</v>
      </c>
      <c r="E9" s="1051"/>
      <c r="F9" s="1052" t="s">
        <v>596</v>
      </c>
      <c r="G9" s="1052" t="s">
        <v>597</v>
      </c>
      <c r="H9" s="1052" t="s">
        <v>598</v>
      </c>
      <c r="I9" s="1052" t="s">
        <v>599</v>
      </c>
      <c r="J9" s="805"/>
      <c r="K9" s="803" t="s">
        <v>609</v>
      </c>
      <c r="L9" s="805"/>
      <c r="M9" s="805"/>
      <c r="N9" s="807"/>
      <c r="O9" s="804"/>
      <c r="P9" s="804"/>
      <c r="Q9" s="807"/>
      <c r="R9" s="804" t="s">
        <v>208</v>
      </c>
      <c r="S9" s="807" t="s">
        <v>12</v>
      </c>
      <c r="T9" s="807" t="s">
        <v>15</v>
      </c>
      <c r="U9" s="842" t="s">
        <v>610</v>
      </c>
      <c r="V9" s="843">
        <v>1</v>
      </c>
      <c r="W9" s="844" t="s">
        <v>345</v>
      </c>
      <c r="X9" s="844"/>
      <c r="Y9" s="811">
        <v>0.25</v>
      </c>
      <c r="Z9" s="804"/>
      <c r="AA9" s="811">
        <v>0.25</v>
      </c>
      <c r="AB9" s="804"/>
      <c r="AC9" s="811">
        <v>0.25</v>
      </c>
      <c r="AD9" s="812"/>
      <c r="AE9" s="811">
        <v>0.25</v>
      </c>
      <c r="AF9" s="812"/>
      <c r="AG9" s="812"/>
      <c r="AH9" s="812"/>
      <c r="AI9" s="812"/>
      <c r="AJ9" s="812"/>
      <c r="AK9" s="807" t="s">
        <v>42</v>
      </c>
      <c r="AL9" s="813">
        <f>SUM(AL10:AL12)</f>
        <v>4550000</v>
      </c>
      <c r="AM9" s="792"/>
      <c r="AN9" s="792"/>
      <c r="AO9" s="792"/>
      <c r="AP9" s="792"/>
      <c r="AQ9" s="792"/>
      <c r="AR9" s="792"/>
      <c r="AS9" s="792"/>
      <c r="AT9" s="792"/>
      <c r="AU9" s="792"/>
      <c r="AV9" s="792"/>
      <c r="AW9" s="792"/>
      <c r="AX9" s="792"/>
      <c r="AY9" s="792"/>
      <c r="AZ9" s="792"/>
      <c r="BA9" s="792"/>
      <c r="BB9" s="792"/>
      <c r="BC9" s="792"/>
      <c r="BD9" s="792"/>
      <c r="BE9" s="792"/>
      <c r="BF9" s="792"/>
      <c r="BG9" s="792"/>
      <c r="BH9" s="792"/>
      <c r="BI9" s="792"/>
      <c r="BJ9" s="792"/>
      <c r="BK9" s="792"/>
      <c r="BL9" s="792"/>
    </row>
    <row r="10" spans="1:64" s="827" customFormat="1" ht="37.5" x14ac:dyDescent="0.3">
      <c r="A10" s="816" t="str">
        <f t="shared" si="0"/>
        <v>ID-DPD-1.2.1</v>
      </c>
      <c r="B10" s="817" t="s">
        <v>62</v>
      </c>
      <c r="C10" s="817">
        <v>1</v>
      </c>
      <c r="D10" s="817">
        <f>D9</f>
        <v>2</v>
      </c>
      <c r="E10" s="817">
        <v>1</v>
      </c>
      <c r="F10" s="1063" t="s">
        <v>596</v>
      </c>
      <c r="G10" s="1063" t="s">
        <v>597</v>
      </c>
      <c r="H10" s="1063" t="s">
        <v>598</v>
      </c>
      <c r="I10" s="1063" t="s">
        <v>599</v>
      </c>
      <c r="J10" s="818"/>
      <c r="K10" s="819"/>
      <c r="L10" s="818" t="s">
        <v>348</v>
      </c>
      <c r="M10" s="819"/>
      <c r="N10" s="820" t="s">
        <v>207</v>
      </c>
      <c r="O10" s="817" t="s">
        <v>47</v>
      </c>
      <c r="P10" s="817" t="s">
        <v>96</v>
      </c>
      <c r="Q10" s="820" t="str">
        <f>'[12]Libro de Códigos'!B4</f>
        <v>DAF</v>
      </c>
      <c r="R10" s="817" t="s">
        <v>208</v>
      </c>
      <c r="S10" s="820" t="s">
        <v>12</v>
      </c>
      <c r="T10" s="820" t="s">
        <v>15</v>
      </c>
      <c r="U10" s="821"/>
      <c r="V10" s="822"/>
      <c r="W10" s="822"/>
      <c r="X10" s="817"/>
      <c r="Y10" s="822"/>
      <c r="Z10" s="822"/>
      <c r="AA10" s="822"/>
      <c r="AB10" s="822"/>
      <c r="AC10" s="822"/>
      <c r="AD10" s="823"/>
      <c r="AE10" s="823"/>
      <c r="AF10" s="823"/>
      <c r="AG10" s="714" t="s">
        <v>51</v>
      </c>
      <c r="AH10" s="714" t="s">
        <v>51</v>
      </c>
      <c r="AI10" s="714" t="s">
        <v>51</v>
      </c>
      <c r="AJ10" s="714" t="s">
        <v>51</v>
      </c>
      <c r="AK10" s="820" t="s">
        <v>42</v>
      </c>
      <c r="AL10" s="826">
        <v>4550000</v>
      </c>
    </row>
    <row r="11" spans="1:64" s="827" customFormat="1" ht="56.25" x14ac:dyDescent="0.3">
      <c r="A11" s="816" t="str">
        <f t="shared" si="0"/>
        <v>ID-DPD-1.2.2</v>
      </c>
      <c r="B11" s="817" t="s">
        <v>62</v>
      </c>
      <c r="C11" s="817">
        <v>1</v>
      </c>
      <c r="D11" s="817">
        <f>D9</f>
        <v>2</v>
      </c>
      <c r="E11" s="817">
        <v>2</v>
      </c>
      <c r="F11" s="1063" t="s">
        <v>596</v>
      </c>
      <c r="G11" s="1063" t="s">
        <v>597</v>
      </c>
      <c r="H11" s="1063" t="s">
        <v>598</v>
      </c>
      <c r="I11" s="1063" t="s">
        <v>599</v>
      </c>
      <c r="J11" s="818"/>
      <c r="K11" s="819"/>
      <c r="L11" s="818" t="s">
        <v>98</v>
      </c>
      <c r="M11" s="819"/>
      <c r="N11" s="820" t="s">
        <v>350</v>
      </c>
      <c r="O11" s="817" t="s">
        <v>62</v>
      </c>
      <c r="P11" s="817" t="s">
        <v>605</v>
      </c>
      <c r="Q11" s="820" t="str">
        <f>'[12]Libro de Códigos'!B9</f>
        <v>DTI</v>
      </c>
      <c r="R11" s="817" t="s">
        <v>50</v>
      </c>
      <c r="S11" s="820" t="s">
        <v>13</v>
      </c>
      <c r="T11" s="820" t="s">
        <v>15</v>
      </c>
      <c r="U11" s="821"/>
      <c r="V11" s="822"/>
      <c r="W11" s="822"/>
      <c r="X11" s="817"/>
      <c r="Y11" s="822"/>
      <c r="Z11" s="822"/>
      <c r="AA11" s="822"/>
      <c r="AB11" s="822"/>
      <c r="AC11" s="822"/>
      <c r="AD11" s="823"/>
      <c r="AE11" s="823"/>
      <c r="AF11" s="823"/>
      <c r="AG11" s="714"/>
      <c r="AH11" s="714" t="s">
        <v>352</v>
      </c>
      <c r="AI11" s="714" t="s">
        <v>353</v>
      </c>
      <c r="AJ11" s="714" t="s">
        <v>353</v>
      </c>
      <c r="AK11" s="820" t="s">
        <v>42</v>
      </c>
      <c r="AL11" s="826">
        <v>0</v>
      </c>
    </row>
    <row r="12" spans="1:64" s="827" customFormat="1" ht="37.5" x14ac:dyDescent="0.3">
      <c r="A12" s="816" t="str">
        <f t="shared" si="0"/>
        <v>ID-DPD-1.2.3</v>
      </c>
      <c r="B12" s="817" t="s">
        <v>62</v>
      </c>
      <c r="C12" s="817">
        <v>1</v>
      </c>
      <c r="D12" s="817">
        <f>D9</f>
        <v>2</v>
      </c>
      <c r="E12" s="817">
        <v>3</v>
      </c>
      <c r="F12" s="1063"/>
      <c r="G12" s="1063"/>
      <c r="H12" s="1063"/>
      <c r="I12" s="1063"/>
      <c r="J12" s="818"/>
      <c r="K12" s="819"/>
      <c r="L12" s="818" t="s">
        <v>101</v>
      </c>
      <c r="M12" s="819"/>
      <c r="N12" s="820" t="s">
        <v>212</v>
      </c>
      <c r="O12" s="817" t="s">
        <v>62</v>
      </c>
      <c r="P12" s="817" t="s">
        <v>605</v>
      </c>
      <c r="Q12" s="820" t="str">
        <f>'[12]Libro de Códigos'!B7</f>
        <v>DRH</v>
      </c>
      <c r="R12" s="817" t="s">
        <v>50</v>
      </c>
      <c r="S12" s="820" t="s">
        <v>40</v>
      </c>
      <c r="T12" s="820" t="s">
        <v>40</v>
      </c>
      <c r="U12" s="821"/>
      <c r="V12" s="822"/>
      <c r="W12" s="822"/>
      <c r="X12" s="817"/>
      <c r="Y12" s="822"/>
      <c r="Z12" s="822"/>
      <c r="AA12" s="822"/>
      <c r="AB12" s="822"/>
      <c r="AC12" s="822"/>
      <c r="AD12" s="823"/>
      <c r="AE12" s="823"/>
      <c r="AF12" s="823"/>
      <c r="AG12" s="823"/>
      <c r="AH12" s="823"/>
      <c r="AI12" s="823"/>
      <c r="AJ12" s="823"/>
      <c r="AK12" s="820" t="s">
        <v>42</v>
      </c>
      <c r="AL12" s="826">
        <v>0</v>
      </c>
    </row>
    <row r="13" spans="1:64" s="815" customFormat="1" ht="37.5" x14ac:dyDescent="0.3">
      <c r="A13" s="1050"/>
      <c r="B13" s="1051" t="s">
        <v>62</v>
      </c>
      <c r="C13" s="1051">
        <v>1</v>
      </c>
      <c r="D13" s="1051">
        <v>3</v>
      </c>
      <c r="E13" s="1051"/>
      <c r="F13" s="1052" t="s">
        <v>596</v>
      </c>
      <c r="G13" s="1052" t="s">
        <v>597</v>
      </c>
      <c r="H13" s="1052" t="s">
        <v>598</v>
      </c>
      <c r="I13" s="1052" t="s">
        <v>599</v>
      </c>
      <c r="J13" s="805"/>
      <c r="K13" s="803" t="s">
        <v>611</v>
      </c>
      <c r="L13" s="805"/>
      <c r="M13" s="805"/>
      <c r="N13" s="807"/>
      <c r="O13" s="804"/>
      <c r="P13" s="804"/>
      <c r="Q13" s="807"/>
      <c r="R13" s="804" t="s">
        <v>50</v>
      </c>
      <c r="S13" s="807" t="s">
        <v>13</v>
      </c>
      <c r="T13" s="807" t="s">
        <v>15</v>
      </c>
      <c r="U13" s="842" t="s">
        <v>612</v>
      </c>
      <c r="V13" s="843">
        <v>0.5</v>
      </c>
      <c r="W13" s="844" t="s">
        <v>345</v>
      </c>
      <c r="X13" s="844"/>
      <c r="Y13" s="804"/>
      <c r="Z13" s="804"/>
      <c r="AA13" s="811">
        <v>0.1</v>
      </c>
      <c r="AB13" s="804"/>
      <c r="AC13" s="811">
        <v>0.1</v>
      </c>
      <c r="AD13" s="812"/>
      <c r="AE13" s="811">
        <v>0.3</v>
      </c>
      <c r="AF13" s="812"/>
      <c r="AG13" s="812"/>
      <c r="AH13" s="812"/>
      <c r="AI13" s="812"/>
      <c r="AJ13" s="812"/>
      <c r="AK13" s="807" t="s">
        <v>42</v>
      </c>
      <c r="AL13" s="813">
        <f>SUM(AL14:AL15)</f>
        <v>0</v>
      </c>
      <c r="AM13" s="792"/>
      <c r="AN13" s="792"/>
      <c r="AO13" s="792"/>
      <c r="AP13" s="792"/>
      <c r="AQ13" s="792"/>
      <c r="AR13" s="792"/>
      <c r="AS13" s="792"/>
      <c r="AT13" s="792"/>
      <c r="AU13" s="792"/>
      <c r="AV13" s="792"/>
      <c r="AW13" s="792"/>
      <c r="AX13" s="792"/>
      <c r="AY13" s="792"/>
      <c r="AZ13" s="792"/>
      <c r="BA13" s="792"/>
      <c r="BB13" s="792"/>
      <c r="BC13" s="792"/>
      <c r="BD13" s="792"/>
      <c r="BE13" s="792"/>
      <c r="BF13" s="792"/>
      <c r="BG13" s="792"/>
      <c r="BH13" s="792"/>
      <c r="BI13" s="792"/>
      <c r="BJ13" s="792"/>
      <c r="BK13" s="792"/>
      <c r="BL13" s="792"/>
    </row>
    <row r="14" spans="1:64" s="827" customFormat="1" ht="37.5" x14ac:dyDescent="0.3">
      <c r="A14" s="816" t="str">
        <f t="shared" si="0"/>
        <v>ID-DPD-1.3.1</v>
      </c>
      <c r="B14" s="817" t="s">
        <v>62</v>
      </c>
      <c r="C14" s="817">
        <v>1</v>
      </c>
      <c r="D14" s="817">
        <f>D13</f>
        <v>3</v>
      </c>
      <c r="E14" s="817">
        <v>1</v>
      </c>
      <c r="F14" s="1063" t="s">
        <v>596</v>
      </c>
      <c r="G14" s="1063" t="s">
        <v>597</v>
      </c>
      <c r="H14" s="1063" t="s">
        <v>598</v>
      </c>
      <c r="I14" s="1063" t="s">
        <v>599</v>
      </c>
      <c r="J14" s="818"/>
      <c r="K14" s="819"/>
      <c r="L14" s="818" t="s">
        <v>613</v>
      </c>
      <c r="M14" s="819"/>
      <c r="N14" s="820" t="s">
        <v>614</v>
      </c>
      <c r="O14" s="817" t="s">
        <v>62</v>
      </c>
      <c r="P14" s="817" t="s">
        <v>605</v>
      </c>
      <c r="Q14" s="820" t="str">
        <f>'[12]Libro de Códigos'!B3</f>
        <v>DDE</v>
      </c>
      <c r="R14" s="817" t="s">
        <v>50</v>
      </c>
      <c r="S14" s="820" t="s">
        <v>13</v>
      </c>
      <c r="T14" s="820" t="s">
        <v>15</v>
      </c>
      <c r="U14" s="821"/>
      <c r="V14" s="822"/>
      <c r="W14" s="822"/>
      <c r="X14" s="817"/>
      <c r="Y14" s="822"/>
      <c r="Z14" s="822"/>
      <c r="AA14" s="822"/>
      <c r="AB14" s="822"/>
      <c r="AC14" s="822"/>
      <c r="AD14" s="823"/>
      <c r="AE14" s="823"/>
      <c r="AF14" s="823"/>
      <c r="AG14" s="823"/>
      <c r="AH14" s="823"/>
      <c r="AI14" s="823"/>
      <c r="AJ14" s="823"/>
      <c r="AK14" s="820" t="s">
        <v>42</v>
      </c>
      <c r="AL14" s="826">
        <v>0</v>
      </c>
    </row>
    <row r="15" spans="1:64" s="827" customFormat="1" ht="56.25" x14ac:dyDescent="0.3">
      <c r="A15" s="816" t="str">
        <f t="shared" si="0"/>
        <v>ID-DPD-1.3.2</v>
      </c>
      <c r="B15" s="817" t="s">
        <v>62</v>
      </c>
      <c r="C15" s="817">
        <v>1</v>
      </c>
      <c r="D15" s="817">
        <f>D13</f>
        <v>3</v>
      </c>
      <c r="E15" s="817">
        <v>2</v>
      </c>
      <c r="F15" s="1063" t="s">
        <v>596</v>
      </c>
      <c r="G15" s="1063" t="s">
        <v>597</v>
      </c>
      <c r="H15" s="1063" t="s">
        <v>598</v>
      </c>
      <c r="I15" s="1063" t="s">
        <v>599</v>
      </c>
      <c r="J15" s="818"/>
      <c r="K15" s="819"/>
      <c r="L15" s="819" t="s">
        <v>615</v>
      </c>
      <c r="M15" s="819"/>
      <c r="N15" s="820" t="s">
        <v>616</v>
      </c>
      <c r="O15" s="817" t="s">
        <v>62</v>
      </c>
      <c r="P15" s="820" t="s">
        <v>608</v>
      </c>
      <c r="Q15" s="820" t="s">
        <v>569</v>
      </c>
      <c r="R15" s="817" t="s">
        <v>50</v>
      </c>
      <c r="S15" s="820" t="s">
        <v>14</v>
      </c>
      <c r="T15" s="820" t="s">
        <v>15</v>
      </c>
      <c r="U15" s="821"/>
      <c r="V15" s="822"/>
      <c r="W15" s="822"/>
      <c r="X15" s="817"/>
      <c r="Y15" s="822"/>
      <c r="Z15" s="822"/>
      <c r="AA15" s="822"/>
      <c r="AB15" s="822"/>
      <c r="AC15" s="822"/>
      <c r="AD15" s="823"/>
      <c r="AE15" s="823"/>
      <c r="AF15" s="823"/>
      <c r="AG15" s="823"/>
      <c r="AH15" s="823"/>
      <c r="AI15" s="823"/>
      <c r="AJ15" s="823"/>
      <c r="AK15" s="820" t="s">
        <v>42</v>
      </c>
      <c r="AL15" s="826">
        <v>0</v>
      </c>
    </row>
    <row r="16" spans="1:64" s="827" customFormat="1" ht="37.5" x14ac:dyDescent="0.3">
      <c r="A16" s="816"/>
      <c r="B16" s="817"/>
      <c r="C16" s="817"/>
      <c r="D16" s="817"/>
      <c r="E16" s="817"/>
      <c r="F16" s="1063"/>
      <c r="G16" s="1063"/>
      <c r="H16" s="1063"/>
      <c r="I16" s="1063"/>
      <c r="J16" s="805"/>
      <c r="K16" s="803" t="s">
        <v>617</v>
      </c>
      <c r="L16" s="805"/>
      <c r="M16" s="805"/>
      <c r="N16" s="807"/>
      <c r="O16" s="804"/>
      <c r="P16" s="804"/>
      <c r="Q16" s="807"/>
      <c r="R16" s="804" t="s">
        <v>50</v>
      </c>
      <c r="S16" s="807" t="s">
        <v>13</v>
      </c>
      <c r="T16" s="807" t="s">
        <v>15</v>
      </c>
      <c r="U16" s="842" t="s">
        <v>44</v>
      </c>
      <c r="V16" s="843">
        <v>1</v>
      </c>
      <c r="W16" s="844" t="s">
        <v>345</v>
      </c>
      <c r="X16" s="844"/>
      <c r="Y16" s="804"/>
      <c r="Z16" s="804"/>
      <c r="AA16" s="811">
        <v>0.1</v>
      </c>
      <c r="AB16" s="804"/>
      <c r="AC16" s="811">
        <v>0.1</v>
      </c>
      <c r="AD16" s="812"/>
      <c r="AE16" s="811">
        <v>0.3</v>
      </c>
      <c r="AF16" s="812"/>
      <c r="AG16" s="812"/>
      <c r="AH16" s="812"/>
      <c r="AI16" s="812"/>
      <c r="AJ16" s="812"/>
      <c r="AK16" s="807" t="s">
        <v>42</v>
      </c>
      <c r="AL16" s="813">
        <f>SUM(AL17:AL18)</f>
        <v>0</v>
      </c>
    </row>
    <row r="17" spans="1:64" s="827" customFormat="1" ht="37.5" x14ac:dyDescent="0.3">
      <c r="A17" s="816"/>
      <c r="B17" s="817"/>
      <c r="C17" s="817"/>
      <c r="D17" s="817"/>
      <c r="E17" s="817"/>
      <c r="F17" s="1063"/>
      <c r="G17" s="1063"/>
      <c r="H17" s="1063"/>
      <c r="I17" s="1063"/>
      <c r="J17" s="818"/>
      <c r="K17" s="819"/>
      <c r="L17" s="643" t="s">
        <v>313</v>
      </c>
      <c r="M17" s="648"/>
      <c r="N17" s="817" t="s">
        <v>314</v>
      </c>
      <c r="O17" s="817" t="s">
        <v>62</v>
      </c>
      <c r="P17" s="817" t="s">
        <v>605</v>
      </c>
      <c r="Q17" s="820" t="s">
        <v>569</v>
      </c>
      <c r="R17" s="817" t="s">
        <v>50</v>
      </c>
      <c r="S17" s="820" t="s">
        <v>13</v>
      </c>
      <c r="T17" s="820" t="s">
        <v>15</v>
      </c>
      <c r="U17" s="821"/>
      <c r="V17" s="822"/>
      <c r="W17" s="822"/>
      <c r="X17" s="817"/>
      <c r="Y17" s="822"/>
      <c r="Z17" s="822"/>
      <c r="AA17" s="822"/>
      <c r="AB17" s="822"/>
      <c r="AC17" s="822"/>
      <c r="AD17" s="823"/>
      <c r="AE17" s="823"/>
      <c r="AF17" s="823"/>
      <c r="AG17" s="823"/>
      <c r="AH17" s="823"/>
      <c r="AI17" s="823"/>
      <c r="AJ17" s="823"/>
      <c r="AK17" s="820" t="s">
        <v>42</v>
      </c>
      <c r="AL17" s="826">
        <v>0</v>
      </c>
    </row>
    <row r="18" spans="1:64" s="827" customFormat="1" ht="37.5" x14ac:dyDescent="0.3">
      <c r="A18" s="816"/>
      <c r="B18" s="817"/>
      <c r="C18" s="817"/>
      <c r="D18" s="817"/>
      <c r="E18" s="817"/>
      <c r="F18" s="1063"/>
      <c r="G18" s="1063"/>
      <c r="H18" s="1063"/>
      <c r="I18" s="1063"/>
      <c r="J18" s="818"/>
      <c r="K18" s="819"/>
      <c r="L18" s="643" t="s">
        <v>618</v>
      </c>
      <c r="M18" s="648"/>
      <c r="N18" s="817" t="s">
        <v>317</v>
      </c>
      <c r="O18" s="817" t="s">
        <v>62</v>
      </c>
      <c r="P18" s="817" t="s">
        <v>605</v>
      </c>
      <c r="Q18" s="820" t="s">
        <v>569</v>
      </c>
      <c r="R18" s="817" t="s">
        <v>50</v>
      </c>
      <c r="S18" s="820" t="s">
        <v>12</v>
      </c>
      <c r="T18" s="820" t="s">
        <v>15</v>
      </c>
      <c r="U18" s="821"/>
      <c r="V18" s="822"/>
      <c r="W18" s="822"/>
      <c r="X18" s="817"/>
      <c r="Y18" s="822"/>
      <c r="Z18" s="822"/>
      <c r="AA18" s="822"/>
      <c r="AB18" s="822"/>
      <c r="AC18" s="822"/>
      <c r="AD18" s="823"/>
      <c r="AE18" s="823"/>
      <c r="AF18" s="823"/>
      <c r="AG18" s="823"/>
      <c r="AH18" s="823"/>
      <c r="AI18" s="823"/>
      <c r="AJ18" s="823"/>
      <c r="AK18" s="820" t="s">
        <v>42</v>
      </c>
      <c r="AL18" s="826">
        <v>0</v>
      </c>
    </row>
    <row r="19" spans="1:64" s="827" customFormat="1" ht="37.5" x14ac:dyDescent="0.3">
      <c r="A19" s="816"/>
      <c r="B19" s="817"/>
      <c r="C19" s="817"/>
      <c r="D19" s="817"/>
      <c r="E19" s="817"/>
      <c r="F19" s="1063"/>
      <c r="G19" s="1063"/>
      <c r="H19" s="1063"/>
      <c r="I19" s="1063"/>
      <c r="J19" s="818"/>
      <c r="K19" s="819"/>
      <c r="L19" s="819" t="s">
        <v>619</v>
      </c>
      <c r="M19" s="1064"/>
      <c r="N19" s="817" t="s">
        <v>317</v>
      </c>
      <c r="O19" s="817"/>
      <c r="P19" s="817" t="s">
        <v>605</v>
      </c>
      <c r="Q19" s="820" t="s">
        <v>49</v>
      </c>
      <c r="R19" s="817"/>
      <c r="S19" s="820" t="s">
        <v>12</v>
      </c>
      <c r="T19" s="820" t="s">
        <v>15</v>
      </c>
      <c r="U19" s="1065"/>
      <c r="V19" s="1066"/>
      <c r="W19" s="1066"/>
      <c r="X19" s="1067"/>
      <c r="Y19" s="1066"/>
      <c r="Z19" s="1066"/>
      <c r="AA19" s="1066"/>
      <c r="AB19" s="1066"/>
      <c r="AC19" s="1066"/>
      <c r="AD19" s="1068"/>
      <c r="AE19" s="1068"/>
      <c r="AF19" s="1068"/>
      <c r="AG19" s="1068"/>
      <c r="AH19" s="1068"/>
      <c r="AI19" s="1068"/>
      <c r="AJ19" s="1068"/>
      <c r="AK19" s="820" t="s">
        <v>42</v>
      </c>
      <c r="AL19" s="826">
        <v>0</v>
      </c>
    </row>
    <row r="20" spans="1:64" s="827" customFormat="1" ht="37.5" x14ac:dyDescent="0.3">
      <c r="A20" s="816"/>
      <c r="B20" s="817"/>
      <c r="C20" s="817"/>
      <c r="D20" s="817"/>
      <c r="E20" s="817"/>
      <c r="F20" s="1063"/>
      <c r="G20" s="1063"/>
      <c r="H20" s="1063"/>
      <c r="I20" s="1063"/>
      <c r="J20" s="818"/>
      <c r="K20" s="819"/>
      <c r="L20" s="819" t="s">
        <v>620</v>
      </c>
      <c r="M20" s="819"/>
      <c r="N20" s="258" t="s">
        <v>322</v>
      </c>
      <c r="O20" s="817"/>
      <c r="P20" s="817" t="s">
        <v>605</v>
      </c>
      <c r="Q20" s="820" t="s">
        <v>215</v>
      </c>
      <c r="R20" s="817"/>
      <c r="S20" s="820" t="s">
        <v>13</v>
      </c>
      <c r="T20" s="820" t="s">
        <v>15</v>
      </c>
      <c r="U20" s="1065"/>
      <c r="V20" s="1066"/>
      <c r="W20" s="1066"/>
      <c r="X20" s="1067"/>
      <c r="Y20" s="1066"/>
      <c r="Z20" s="1066"/>
      <c r="AA20" s="1066"/>
      <c r="AB20" s="1066"/>
      <c r="AC20" s="1066"/>
      <c r="AD20" s="1068"/>
      <c r="AE20" s="1068"/>
      <c r="AF20" s="1068"/>
      <c r="AG20" s="1068"/>
      <c r="AH20" s="1068"/>
      <c r="AI20" s="1068"/>
      <c r="AJ20" s="1068"/>
      <c r="AK20" s="820" t="s">
        <v>42</v>
      </c>
      <c r="AL20" s="826">
        <v>0</v>
      </c>
    </row>
    <row r="21" spans="1:64" s="802" customFormat="1" ht="37.5" x14ac:dyDescent="0.3">
      <c r="A21" s="1069"/>
      <c r="B21" s="1070" t="s">
        <v>62</v>
      </c>
      <c r="C21" s="1070">
        <v>2</v>
      </c>
      <c r="D21" s="1070"/>
      <c r="E21" s="1070"/>
      <c r="F21" s="1071" t="s">
        <v>596</v>
      </c>
      <c r="G21" s="1071" t="s">
        <v>597</v>
      </c>
      <c r="H21" s="1071" t="s">
        <v>598</v>
      </c>
      <c r="I21" s="1071" t="s">
        <v>599</v>
      </c>
      <c r="J21" s="1040" t="s">
        <v>621</v>
      </c>
      <c r="K21" s="1041"/>
      <c r="L21" s="1041"/>
      <c r="M21" s="1041"/>
      <c r="N21" s="1042"/>
      <c r="O21" s="698"/>
      <c r="P21" s="698"/>
      <c r="Q21" s="1042"/>
      <c r="R21" s="698" t="s">
        <v>50</v>
      </c>
      <c r="S21" s="1042" t="s">
        <v>14</v>
      </c>
      <c r="T21" s="1042" t="s">
        <v>15</v>
      </c>
      <c r="U21" s="1043" t="s">
        <v>622</v>
      </c>
      <c r="V21" s="1044">
        <v>0.65</v>
      </c>
      <c r="W21" s="1045" t="s">
        <v>345</v>
      </c>
      <c r="X21" s="799">
        <v>0.2</v>
      </c>
      <c r="Y21" s="1046"/>
      <c r="Z21" s="1046"/>
      <c r="AA21" s="1046"/>
      <c r="AB21" s="1046"/>
      <c r="AC21" s="1046"/>
      <c r="AD21" s="1046"/>
      <c r="AE21" s="1046"/>
      <c r="AF21" s="1046"/>
      <c r="AG21" s="1046"/>
      <c r="AH21" s="1046"/>
      <c r="AI21" s="1046"/>
      <c r="AJ21" s="1046"/>
      <c r="AK21" s="1047" t="s">
        <v>42</v>
      </c>
      <c r="AL21" s="1048">
        <f>AL22+AL27</f>
        <v>0</v>
      </c>
      <c r="AM21" s="792"/>
      <c r="AN21" s="792"/>
      <c r="AO21" s="792"/>
      <c r="AP21" s="792"/>
      <c r="AQ21" s="792"/>
      <c r="AR21" s="792"/>
      <c r="AS21" s="792"/>
      <c r="AT21" s="792"/>
      <c r="AU21" s="792"/>
      <c r="AV21" s="792"/>
      <c r="AW21" s="792"/>
      <c r="AX21" s="792"/>
      <c r="AY21" s="792"/>
      <c r="AZ21" s="792"/>
      <c r="BA21" s="792"/>
      <c r="BB21" s="792"/>
      <c r="BC21" s="792"/>
      <c r="BD21" s="792"/>
      <c r="BE21" s="792"/>
      <c r="BF21" s="792"/>
      <c r="BG21" s="792"/>
      <c r="BH21" s="792"/>
      <c r="BI21" s="792"/>
      <c r="BJ21" s="792"/>
      <c r="BK21" s="792"/>
      <c r="BL21" s="792"/>
    </row>
    <row r="22" spans="1:64" s="815" customFormat="1" ht="37.5" x14ac:dyDescent="0.3">
      <c r="A22" s="1050"/>
      <c r="B22" s="1051" t="s">
        <v>62</v>
      </c>
      <c r="C22" s="1051">
        <f>C21</f>
        <v>2</v>
      </c>
      <c r="D22" s="1051">
        <v>1</v>
      </c>
      <c r="E22" s="1051"/>
      <c r="F22" s="1052" t="s">
        <v>596</v>
      </c>
      <c r="G22" s="1052" t="s">
        <v>597</v>
      </c>
      <c r="H22" s="1052" t="s">
        <v>598</v>
      </c>
      <c r="I22" s="1052" t="s">
        <v>599</v>
      </c>
      <c r="J22" s="805"/>
      <c r="K22" s="803" t="s">
        <v>623</v>
      </c>
      <c r="L22" s="805"/>
      <c r="M22" s="805"/>
      <c r="N22" s="807"/>
      <c r="O22" s="804"/>
      <c r="P22" s="804"/>
      <c r="Q22" s="807"/>
      <c r="R22" s="804" t="s">
        <v>50</v>
      </c>
      <c r="S22" s="807" t="s">
        <v>14</v>
      </c>
      <c r="T22" s="807" t="s">
        <v>15</v>
      </c>
      <c r="U22" s="842" t="s">
        <v>624</v>
      </c>
      <c r="V22" s="843">
        <v>1</v>
      </c>
      <c r="W22" s="844" t="s">
        <v>345</v>
      </c>
      <c r="X22" s="844"/>
      <c r="Y22" s="804"/>
      <c r="Z22" s="804"/>
      <c r="AA22" s="804"/>
      <c r="AB22" s="804"/>
      <c r="AC22" s="811">
        <v>0.3</v>
      </c>
      <c r="AD22" s="812"/>
      <c r="AE22" s="811">
        <v>0.7</v>
      </c>
      <c r="AF22" s="812"/>
      <c r="AG22" s="812"/>
      <c r="AH22" s="812"/>
      <c r="AI22" s="812"/>
      <c r="AJ22" s="812"/>
      <c r="AK22" s="807" t="s">
        <v>42</v>
      </c>
      <c r="AL22" s="813">
        <f>SUM(AL23:AL26)</f>
        <v>0</v>
      </c>
      <c r="AM22" s="792"/>
      <c r="AN22" s="792"/>
      <c r="AO22" s="792"/>
      <c r="AP22" s="792"/>
      <c r="AQ22" s="792"/>
      <c r="AR22" s="792"/>
      <c r="AS22" s="792"/>
      <c r="AT22" s="792"/>
      <c r="AU22" s="792"/>
      <c r="AV22" s="792"/>
      <c r="AW22" s="792"/>
      <c r="AX22" s="792"/>
      <c r="AY22" s="792"/>
      <c r="AZ22" s="792"/>
      <c r="BA22" s="792"/>
      <c r="BB22" s="792"/>
      <c r="BC22" s="792"/>
      <c r="BD22" s="792"/>
      <c r="BE22" s="792"/>
      <c r="BF22" s="792"/>
      <c r="BG22" s="792"/>
      <c r="BH22" s="792"/>
      <c r="BI22" s="792"/>
      <c r="BJ22" s="792"/>
      <c r="BK22" s="792"/>
      <c r="BL22" s="792"/>
    </row>
    <row r="23" spans="1:64" s="827" customFormat="1" ht="37.5" x14ac:dyDescent="0.3">
      <c r="A23" s="816" t="str">
        <f t="shared" ref="A23:A26" si="1">+ CONCATENATE("ID", "-", B23, "-",C23, ".", D23, ".", E23)</f>
        <v>ID-DPD-2.1.1</v>
      </c>
      <c r="B23" s="817" t="s">
        <v>62</v>
      </c>
      <c r="C23" s="817">
        <f>C$22</f>
        <v>2</v>
      </c>
      <c r="D23" s="817">
        <f>D$22</f>
        <v>1</v>
      </c>
      <c r="E23" s="817">
        <v>1</v>
      </c>
      <c r="F23" s="1063" t="s">
        <v>596</v>
      </c>
      <c r="G23" s="1063" t="s">
        <v>597</v>
      </c>
      <c r="H23" s="1063" t="s">
        <v>598</v>
      </c>
      <c r="I23" s="1063" t="s">
        <v>599</v>
      </c>
      <c r="J23" s="818"/>
      <c r="K23" s="819"/>
      <c r="L23" s="818" t="s">
        <v>625</v>
      </c>
      <c r="M23" s="819"/>
      <c r="N23" s="820" t="s">
        <v>626</v>
      </c>
      <c r="O23" s="817" t="s">
        <v>62</v>
      </c>
      <c r="P23" s="817" t="s">
        <v>605</v>
      </c>
      <c r="Q23" s="820" t="s">
        <v>569</v>
      </c>
      <c r="R23" s="817" t="s">
        <v>50</v>
      </c>
      <c r="S23" s="820" t="s">
        <v>14</v>
      </c>
      <c r="T23" s="820" t="s">
        <v>15</v>
      </c>
      <c r="U23" s="821"/>
      <c r="V23" s="822"/>
      <c r="W23" s="822"/>
      <c r="X23" s="817"/>
      <c r="Y23" s="822"/>
      <c r="Z23" s="822"/>
      <c r="AA23" s="822"/>
      <c r="AB23" s="822"/>
      <c r="AC23" s="822"/>
      <c r="AD23" s="823"/>
      <c r="AE23" s="823"/>
      <c r="AF23" s="823"/>
      <c r="AG23" s="823"/>
      <c r="AH23" s="823"/>
      <c r="AI23" s="714" t="s">
        <v>353</v>
      </c>
      <c r="AJ23" s="714" t="s">
        <v>353</v>
      </c>
      <c r="AK23" s="820" t="s">
        <v>42</v>
      </c>
      <c r="AL23" s="826">
        <v>0</v>
      </c>
    </row>
    <row r="24" spans="1:64" s="827" customFormat="1" ht="37.5" x14ac:dyDescent="0.3">
      <c r="A24" s="816" t="str">
        <f t="shared" si="1"/>
        <v>ID-DPD-2.1.2</v>
      </c>
      <c r="B24" s="817" t="s">
        <v>62</v>
      </c>
      <c r="C24" s="817">
        <f t="shared" ref="C24:D26" si="2">C$22</f>
        <v>2</v>
      </c>
      <c r="D24" s="817">
        <f t="shared" si="2"/>
        <v>1</v>
      </c>
      <c r="E24" s="817">
        <v>2</v>
      </c>
      <c r="F24" s="1063" t="s">
        <v>596</v>
      </c>
      <c r="G24" s="1063" t="s">
        <v>597</v>
      </c>
      <c r="H24" s="1063" t="s">
        <v>598</v>
      </c>
      <c r="I24" s="1063" t="s">
        <v>599</v>
      </c>
      <c r="J24" s="818"/>
      <c r="K24" s="819"/>
      <c r="L24" s="818" t="s">
        <v>627</v>
      </c>
      <c r="M24" s="819"/>
      <c r="N24" s="820" t="s">
        <v>628</v>
      </c>
      <c r="O24" s="817" t="s">
        <v>62</v>
      </c>
      <c r="P24" s="817" t="s">
        <v>605</v>
      </c>
      <c r="Q24" s="820" t="s">
        <v>569</v>
      </c>
      <c r="R24" s="817" t="s">
        <v>50</v>
      </c>
      <c r="S24" s="820" t="s">
        <v>14</v>
      </c>
      <c r="T24" s="820" t="s">
        <v>14</v>
      </c>
      <c r="U24" s="821"/>
      <c r="V24" s="822"/>
      <c r="W24" s="822"/>
      <c r="X24" s="817"/>
      <c r="Y24" s="822"/>
      <c r="Z24" s="822"/>
      <c r="AA24" s="822"/>
      <c r="AB24" s="822"/>
      <c r="AC24" s="822"/>
      <c r="AD24" s="823"/>
      <c r="AE24" s="823"/>
      <c r="AF24" s="823"/>
      <c r="AG24" s="823"/>
      <c r="AH24" s="823"/>
      <c r="AI24" s="823"/>
      <c r="AJ24" s="823"/>
      <c r="AK24" s="820" t="s">
        <v>42</v>
      </c>
      <c r="AL24" s="826">
        <v>0</v>
      </c>
    </row>
    <row r="25" spans="1:64" s="827" customFormat="1" ht="37.5" x14ac:dyDescent="0.3">
      <c r="A25" s="816" t="str">
        <f t="shared" si="1"/>
        <v>ID-DPD-2.1.3</v>
      </c>
      <c r="B25" s="817" t="s">
        <v>62</v>
      </c>
      <c r="C25" s="817">
        <f t="shared" si="2"/>
        <v>2</v>
      </c>
      <c r="D25" s="817">
        <f t="shared" si="2"/>
        <v>1</v>
      </c>
      <c r="E25" s="817">
        <v>3</v>
      </c>
      <c r="F25" s="1063" t="s">
        <v>596</v>
      </c>
      <c r="G25" s="1063" t="s">
        <v>597</v>
      </c>
      <c r="H25" s="1063" t="s">
        <v>598</v>
      </c>
      <c r="I25" s="1063" t="s">
        <v>599</v>
      </c>
      <c r="J25" s="818"/>
      <c r="K25" s="819"/>
      <c r="L25" s="818" t="s">
        <v>629</v>
      </c>
      <c r="M25" s="819"/>
      <c r="N25" s="820" t="s">
        <v>630</v>
      </c>
      <c r="O25" s="817" t="s">
        <v>62</v>
      </c>
      <c r="P25" s="817" t="s">
        <v>605</v>
      </c>
      <c r="Q25" s="820" t="s">
        <v>569</v>
      </c>
      <c r="R25" s="817" t="s">
        <v>50</v>
      </c>
      <c r="S25" s="820" t="s">
        <v>15</v>
      </c>
      <c r="T25" s="820" t="s">
        <v>15</v>
      </c>
      <c r="U25" s="821"/>
      <c r="V25" s="822"/>
      <c r="W25" s="822"/>
      <c r="X25" s="817"/>
      <c r="Y25" s="822"/>
      <c r="Z25" s="822"/>
      <c r="AA25" s="822"/>
      <c r="AB25" s="822"/>
      <c r="AC25" s="822"/>
      <c r="AD25" s="823"/>
      <c r="AE25" s="823"/>
      <c r="AF25" s="823"/>
      <c r="AG25" s="823"/>
      <c r="AH25" s="823"/>
      <c r="AI25" s="823"/>
      <c r="AJ25" s="823"/>
      <c r="AK25" s="820" t="s">
        <v>42</v>
      </c>
      <c r="AL25" s="826">
        <v>0</v>
      </c>
    </row>
    <row r="26" spans="1:64" s="827" customFormat="1" ht="37.5" x14ac:dyDescent="0.3">
      <c r="A26" s="816" t="str">
        <f t="shared" si="1"/>
        <v>ID-DPD-2.1.4</v>
      </c>
      <c r="B26" s="817" t="s">
        <v>62</v>
      </c>
      <c r="C26" s="817">
        <f t="shared" si="2"/>
        <v>2</v>
      </c>
      <c r="D26" s="817">
        <f t="shared" si="2"/>
        <v>1</v>
      </c>
      <c r="E26" s="817">
        <v>4</v>
      </c>
      <c r="F26" s="1063" t="s">
        <v>596</v>
      </c>
      <c r="G26" s="1063" t="s">
        <v>597</v>
      </c>
      <c r="H26" s="1063" t="s">
        <v>598</v>
      </c>
      <c r="I26" s="1063" t="s">
        <v>599</v>
      </c>
      <c r="J26" s="818"/>
      <c r="K26" s="819"/>
      <c r="L26" s="818" t="s">
        <v>631</v>
      </c>
      <c r="M26" s="819"/>
      <c r="N26" s="820" t="s">
        <v>632</v>
      </c>
      <c r="O26" s="817" t="s">
        <v>62</v>
      </c>
      <c r="P26" s="817" t="s">
        <v>605</v>
      </c>
      <c r="Q26" s="820" t="s">
        <v>569</v>
      </c>
      <c r="R26" s="817" t="s">
        <v>50</v>
      </c>
      <c r="S26" s="820" t="s">
        <v>15</v>
      </c>
      <c r="T26" s="820" t="s">
        <v>15</v>
      </c>
      <c r="U26" s="821"/>
      <c r="V26" s="822"/>
      <c r="W26" s="822"/>
      <c r="X26" s="817"/>
      <c r="Y26" s="822"/>
      <c r="Z26" s="822"/>
      <c r="AA26" s="822"/>
      <c r="AB26" s="822"/>
      <c r="AC26" s="822"/>
      <c r="AD26" s="823"/>
      <c r="AE26" s="823"/>
      <c r="AF26" s="823"/>
      <c r="AG26" s="823"/>
      <c r="AH26" s="823"/>
      <c r="AI26" s="823"/>
      <c r="AJ26" s="823"/>
      <c r="AK26" s="820" t="s">
        <v>42</v>
      </c>
      <c r="AL26" s="826">
        <v>0</v>
      </c>
    </row>
    <row r="27" spans="1:64" s="815" customFormat="1" ht="56.25" x14ac:dyDescent="0.3">
      <c r="A27" s="1050"/>
      <c r="B27" s="1051" t="s">
        <v>62</v>
      </c>
      <c r="C27" s="1051">
        <f>C21</f>
        <v>2</v>
      </c>
      <c r="D27" s="1051">
        <v>2</v>
      </c>
      <c r="E27" s="1051"/>
      <c r="F27" s="1052" t="s">
        <v>596</v>
      </c>
      <c r="G27" s="1052" t="s">
        <v>597</v>
      </c>
      <c r="H27" s="1052" t="s">
        <v>598</v>
      </c>
      <c r="I27" s="1052" t="s">
        <v>599</v>
      </c>
      <c r="J27" s="805"/>
      <c r="K27" s="803" t="s">
        <v>633</v>
      </c>
      <c r="L27" s="805"/>
      <c r="M27" s="805"/>
      <c r="N27" s="807"/>
      <c r="O27" s="804"/>
      <c r="P27" s="804"/>
      <c r="Q27" s="807"/>
      <c r="R27" s="804" t="s">
        <v>50</v>
      </c>
      <c r="S27" s="807" t="s">
        <v>15</v>
      </c>
      <c r="T27" s="807" t="s">
        <v>15</v>
      </c>
      <c r="U27" s="842" t="s">
        <v>634</v>
      </c>
      <c r="V27" s="843">
        <v>0.3</v>
      </c>
      <c r="W27" s="844" t="s">
        <v>345</v>
      </c>
      <c r="X27" s="844"/>
      <c r="Y27" s="804"/>
      <c r="Z27" s="804"/>
      <c r="AA27" s="804"/>
      <c r="AB27" s="804"/>
      <c r="AC27" s="811"/>
      <c r="AD27" s="812"/>
      <c r="AE27" s="811">
        <v>0.3</v>
      </c>
      <c r="AF27" s="812"/>
      <c r="AG27" s="812"/>
      <c r="AH27" s="812"/>
      <c r="AI27" s="812"/>
      <c r="AJ27" s="812"/>
      <c r="AK27" s="807" t="s">
        <v>42</v>
      </c>
      <c r="AL27" s="813">
        <f>SUM(AL28:AL29)</f>
        <v>0</v>
      </c>
      <c r="AM27" s="792"/>
      <c r="AN27" s="792"/>
      <c r="AO27" s="792"/>
      <c r="AP27" s="792"/>
      <c r="AQ27" s="792"/>
      <c r="AR27" s="792"/>
      <c r="AS27" s="792"/>
      <c r="AT27" s="792"/>
      <c r="AU27" s="792"/>
      <c r="AV27" s="792"/>
      <c r="AW27" s="792"/>
      <c r="AX27" s="792"/>
      <c r="AY27" s="792"/>
      <c r="AZ27" s="792"/>
      <c r="BA27" s="792"/>
      <c r="BB27" s="792"/>
      <c r="BC27" s="792"/>
      <c r="BD27" s="792"/>
      <c r="BE27" s="792"/>
      <c r="BF27" s="792"/>
      <c r="BG27" s="792"/>
      <c r="BH27" s="792"/>
      <c r="BI27" s="792"/>
      <c r="BJ27" s="792"/>
      <c r="BK27" s="792"/>
      <c r="BL27" s="792"/>
    </row>
    <row r="28" spans="1:64" s="827" customFormat="1" ht="56.25" x14ac:dyDescent="0.3">
      <c r="A28" s="816" t="str">
        <f t="shared" ref="A28:A29" si="3">+ CONCATENATE("ID", "-", B28, "-",C28, ".", D28, ".", E28)</f>
        <v>ID-DPD-2.2.1</v>
      </c>
      <c r="B28" s="817" t="s">
        <v>62</v>
      </c>
      <c r="C28" s="817">
        <f>C27</f>
        <v>2</v>
      </c>
      <c r="D28" s="817">
        <f>D27</f>
        <v>2</v>
      </c>
      <c r="E28" s="817">
        <v>1</v>
      </c>
      <c r="F28" s="1063" t="s">
        <v>596</v>
      </c>
      <c r="G28" s="1063" t="s">
        <v>597</v>
      </c>
      <c r="H28" s="1063" t="s">
        <v>598</v>
      </c>
      <c r="I28" s="1063" t="s">
        <v>599</v>
      </c>
      <c r="J28" s="818"/>
      <c r="K28" s="819"/>
      <c r="L28" s="818" t="s">
        <v>635</v>
      </c>
      <c r="M28" s="819"/>
      <c r="N28" s="820" t="s">
        <v>636</v>
      </c>
      <c r="O28" s="817" t="s">
        <v>62</v>
      </c>
      <c r="P28" s="820" t="s">
        <v>608</v>
      </c>
      <c r="Q28" s="820" t="s">
        <v>569</v>
      </c>
      <c r="R28" s="817" t="s">
        <v>50</v>
      </c>
      <c r="S28" s="820" t="s">
        <v>15</v>
      </c>
      <c r="T28" s="820" t="s">
        <v>15</v>
      </c>
      <c r="U28" s="821"/>
      <c r="V28" s="822"/>
      <c r="W28" s="822"/>
      <c r="X28" s="817"/>
      <c r="Y28" s="822"/>
      <c r="Z28" s="822"/>
      <c r="AA28" s="822"/>
      <c r="AB28" s="822"/>
      <c r="AC28" s="822"/>
      <c r="AD28" s="823"/>
      <c r="AE28" s="823"/>
      <c r="AF28" s="823"/>
      <c r="AG28" s="823"/>
      <c r="AH28" s="823"/>
      <c r="AI28" s="823"/>
      <c r="AJ28" s="823"/>
      <c r="AK28" s="820" t="s">
        <v>42</v>
      </c>
      <c r="AL28" s="826">
        <v>0</v>
      </c>
    </row>
    <row r="29" spans="1:64" s="827" customFormat="1" ht="56.25" x14ac:dyDescent="0.3">
      <c r="A29" s="816" t="str">
        <f t="shared" si="3"/>
        <v>ID-DPD-2.2.2</v>
      </c>
      <c r="B29" s="817" t="s">
        <v>62</v>
      </c>
      <c r="C29" s="817">
        <f>C27</f>
        <v>2</v>
      </c>
      <c r="D29" s="817">
        <f>D27</f>
        <v>2</v>
      </c>
      <c r="E29" s="817">
        <v>2</v>
      </c>
      <c r="F29" s="1063" t="s">
        <v>596</v>
      </c>
      <c r="G29" s="1063" t="s">
        <v>597</v>
      </c>
      <c r="H29" s="1063" t="s">
        <v>598</v>
      </c>
      <c r="I29" s="1063" t="s">
        <v>599</v>
      </c>
      <c r="J29" s="818"/>
      <c r="K29" s="819"/>
      <c r="L29" s="818" t="s">
        <v>637</v>
      </c>
      <c r="M29" s="819"/>
      <c r="N29" s="820" t="s">
        <v>638</v>
      </c>
      <c r="O29" s="817" t="s">
        <v>215</v>
      </c>
      <c r="P29" s="820" t="s">
        <v>608</v>
      </c>
      <c r="Q29" s="820" t="s">
        <v>569</v>
      </c>
      <c r="R29" s="817" t="s">
        <v>50</v>
      </c>
      <c r="S29" s="820" t="s">
        <v>15</v>
      </c>
      <c r="T29" s="820" t="s">
        <v>15</v>
      </c>
      <c r="U29" s="821"/>
      <c r="V29" s="822"/>
      <c r="W29" s="822"/>
      <c r="X29" s="817"/>
      <c r="Y29" s="822"/>
      <c r="Z29" s="822"/>
      <c r="AA29" s="822"/>
      <c r="AB29" s="822"/>
      <c r="AC29" s="822"/>
      <c r="AD29" s="823"/>
      <c r="AE29" s="823"/>
      <c r="AF29" s="823"/>
      <c r="AG29" s="823"/>
      <c r="AH29" s="823"/>
      <c r="AI29" s="823"/>
      <c r="AJ29" s="823"/>
      <c r="AK29" s="820" t="s">
        <v>42</v>
      </c>
      <c r="AL29" s="826">
        <v>0</v>
      </c>
    </row>
    <row r="30" spans="1:64" s="802" customFormat="1" ht="37.5" x14ac:dyDescent="0.3">
      <c r="A30" s="1069"/>
      <c r="B30" s="1070" t="s">
        <v>62</v>
      </c>
      <c r="C30" s="1070">
        <v>3</v>
      </c>
      <c r="D30" s="1070"/>
      <c r="E30" s="1070"/>
      <c r="F30" s="1071" t="s">
        <v>596</v>
      </c>
      <c r="G30" s="1071" t="s">
        <v>597</v>
      </c>
      <c r="H30" s="1071" t="s">
        <v>598</v>
      </c>
      <c r="I30" s="1071" t="s">
        <v>599</v>
      </c>
      <c r="J30" s="1040" t="s">
        <v>639</v>
      </c>
      <c r="K30" s="1041"/>
      <c r="L30" s="1041"/>
      <c r="M30" s="1041"/>
      <c r="N30" s="1042"/>
      <c r="O30" s="698"/>
      <c r="P30" s="698"/>
      <c r="Q30" s="1042"/>
      <c r="R30" s="698" t="s">
        <v>208</v>
      </c>
      <c r="S30" s="1042" t="s">
        <v>12</v>
      </c>
      <c r="T30" s="1042" t="s">
        <v>15</v>
      </c>
      <c r="U30" s="1043" t="s">
        <v>640</v>
      </c>
      <c r="V30" s="1044">
        <v>0.8</v>
      </c>
      <c r="W30" s="1045" t="s">
        <v>345</v>
      </c>
      <c r="X30" s="799">
        <v>0.4</v>
      </c>
      <c r="Y30" s="1046"/>
      <c r="Z30" s="1046"/>
      <c r="AA30" s="1046"/>
      <c r="AB30" s="1046"/>
      <c r="AC30" s="1046"/>
      <c r="AD30" s="1046"/>
      <c r="AE30" s="1046"/>
      <c r="AF30" s="1046"/>
      <c r="AG30" s="1046"/>
      <c r="AH30" s="1046"/>
      <c r="AI30" s="1046"/>
      <c r="AJ30" s="1046"/>
      <c r="AK30" s="1047" t="s">
        <v>42</v>
      </c>
      <c r="AL30" s="1048">
        <f>AL31</f>
        <v>0</v>
      </c>
      <c r="AM30" s="792"/>
      <c r="AN30" s="792"/>
      <c r="AO30" s="792"/>
      <c r="AP30" s="792"/>
      <c r="AQ30" s="792"/>
      <c r="AR30" s="792"/>
      <c r="AS30" s="792"/>
      <c r="AT30" s="792"/>
      <c r="AU30" s="792"/>
      <c r="AV30" s="792"/>
      <c r="AW30" s="792"/>
      <c r="AX30" s="792"/>
      <c r="AY30" s="792"/>
      <c r="AZ30" s="792"/>
      <c r="BA30" s="792"/>
      <c r="BB30" s="792"/>
      <c r="BC30" s="792"/>
      <c r="BD30" s="792"/>
      <c r="BE30" s="792"/>
      <c r="BF30" s="792"/>
      <c r="BG30" s="792"/>
      <c r="BH30" s="792"/>
      <c r="BI30" s="792"/>
      <c r="BJ30" s="792"/>
      <c r="BK30" s="792"/>
      <c r="BL30" s="792"/>
    </row>
    <row r="31" spans="1:64" s="815" customFormat="1" ht="37.5" x14ac:dyDescent="0.3">
      <c r="A31" s="1050"/>
      <c r="B31" s="1051" t="s">
        <v>62</v>
      </c>
      <c r="C31" s="1051">
        <v>3</v>
      </c>
      <c r="D31" s="1051">
        <v>1</v>
      </c>
      <c r="E31" s="1051"/>
      <c r="F31" s="1052" t="s">
        <v>596</v>
      </c>
      <c r="G31" s="1052" t="s">
        <v>597</v>
      </c>
      <c r="H31" s="1052" t="s">
        <v>598</v>
      </c>
      <c r="I31" s="1052" t="s">
        <v>599</v>
      </c>
      <c r="J31" s="805"/>
      <c r="K31" s="803" t="s">
        <v>641</v>
      </c>
      <c r="L31" s="805"/>
      <c r="M31" s="805"/>
      <c r="N31" s="807"/>
      <c r="O31" s="804"/>
      <c r="P31" s="804"/>
      <c r="Q31" s="807"/>
      <c r="R31" s="804" t="s">
        <v>208</v>
      </c>
      <c r="S31" s="807" t="s">
        <v>12</v>
      </c>
      <c r="T31" s="807" t="s">
        <v>15</v>
      </c>
      <c r="U31" s="842"/>
      <c r="V31" s="843">
        <v>0.8</v>
      </c>
      <c r="W31" s="844" t="s">
        <v>345</v>
      </c>
      <c r="X31" s="844"/>
      <c r="Y31" s="804">
        <v>0.1</v>
      </c>
      <c r="Z31" s="804"/>
      <c r="AA31" s="804">
        <v>0.2</v>
      </c>
      <c r="AB31" s="804"/>
      <c r="AC31" s="811">
        <v>0.2</v>
      </c>
      <c r="AD31" s="812"/>
      <c r="AE31" s="811">
        <v>0.3</v>
      </c>
      <c r="AF31" s="812"/>
      <c r="AG31" s="812"/>
      <c r="AH31" s="812"/>
      <c r="AI31" s="812"/>
      <c r="AJ31" s="812"/>
      <c r="AK31" s="807" t="s">
        <v>42</v>
      </c>
      <c r="AL31" s="813">
        <f>SUM(AL32:AL35)</f>
        <v>0</v>
      </c>
      <c r="AM31" s="792"/>
      <c r="AN31" s="792"/>
      <c r="AO31" s="792"/>
      <c r="AP31" s="792"/>
      <c r="AQ31" s="792"/>
      <c r="AR31" s="792"/>
      <c r="AS31" s="792"/>
      <c r="AT31" s="792"/>
      <c r="AU31" s="792"/>
      <c r="AV31" s="792"/>
      <c r="AW31" s="792"/>
      <c r="AX31" s="792"/>
      <c r="AY31" s="792"/>
      <c r="AZ31" s="792"/>
      <c r="BA31" s="792"/>
      <c r="BB31" s="792"/>
      <c r="BC31" s="792"/>
      <c r="BD31" s="792"/>
      <c r="BE31" s="792"/>
      <c r="BF31" s="792"/>
      <c r="BG31" s="792"/>
      <c r="BH31" s="792"/>
      <c r="BI31" s="792"/>
      <c r="BJ31" s="792"/>
      <c r="BK31" s="792"/>
      <c r="BL31" s="792"/>
    </row>
    <row r="32" spans="1:64" s="827" customFormat="1" ht="56.25" x14ac:dyDescent="0.3">
      <c r="A32" s="816" t="str">
        <f t="shared" ref="A32:A35" si="4">+ CONCATENATE("ID", "-", B32, "-",C32, ".", D32, ".", E32)</f>
        <v>ID-DPD-3.1.1</v>
      </c>
      <c r="B32" s="817" t="s">
        <v>62</v>
      </c>
      <c r="C32" s="817">
        <v>3</v>
      </c>
      <c r="D32" s="817">
        <f>D$31</f>
        <v>1</v>
      </c>
      <c r="E32" s="817">
        <v>1</v>
      </c>
      <c r="F32" s="1063" t="s">
        <v>596</v>
      </c>
      <c r="G32" s="1063" t="s">
        <v>597</v>
      </c>
      <c r="H32" s="1063" t="s">
        <v>598</v>
      </c>
      <c r="I32" s="1063" t="s">
        <v>599</v>
      </c>
      <c r="J32" s="818"/>
      <c r="K32" s="819"/>
      <c r="L32" s="818" t="s">
        <v>642</v>
      </c>
      <c r="M32" s="819"/>
      <c r="N32" s="820" t="s">
        <v>643</v>
      </c>
      <c r="O32" s="817" t="s">
        <v>62</v>
      </c>
      <c r="P32" s="817" t="s">
        <v>605</v>
      </c>
      <c r="Q32" s="820" t="s">
        <v>569</v>
      </c>
      <c r="R32" s="817" t="s">
        <v>208</v>
      </c>
      <c r="S32" s="820" t="s">
        <v>12</v>
      </c>
      <c r="T32" s="820" t="s">
        <v>15</v>
      </c>
      <c r="U32" s="821"/>
      <c r="V32" s="822"/>
      <c r="W32" s="822"/>
      <c r="X32" s="817"/>
      <c r="Y32" s="822"/>
      <c r="Z32" s="822"/>
      <c r="AA32" s="822"/>
      <c r="AB32" s="822"/>
      <c r="AC32" s="822"/>
      <c r="AD32" s="823"/>
      <c r="AE32" s="823"/>
      <c r="AF32" s="823"/>
      <c r="AG32" s="823"/>
      <c r="AH32" s="823"/>
      <c r="AI32" s="823"/>
      <c r="AJ32" s="823"/>
      <c r="AK32" s="820" t="s">
        <v>42</v>
      </c>
      <c r="AL32" s="826">
        <v>0</v>
      </c>
    </row>
    <row r="33" spans="1:38" s="827" customFormat="1" ht="56.25" x14ac:dyDescent="0.3">
      <c r="A33" s="816" t="str">
        <f t="shared" si="4"/>
        <v>ID-DPD-3.1.2</v>
      </c>
      <c r="B33" s="817" t="s">
        <v>62</v>
      </c>
      <c r="C33" s="817">
        <v>3</v>
      </c>
      <c r="D33" s="817">
        <f t="shared" ref="D33:D35" si="5">D$31</f>
        <v>1</v>
      </c>
      <c r="E33" s="817">
        <v>2</v>
      </c>
      <c r="F33" s="1063" t="s">
        <v>596</v>
      </c>
      <c r="G33" s="1063" t="s">
        <v>597</v>
      </c>
      <c r="H33" s="1063" t="s">
        <v>598</v>
      </c>
      <c r="I33" s="1063" t="s">
        <v>599</v>
      </c>
      <c r="J33" s="818"/>
      <c r="K33" s="819"/>
      <c r="L33" s="818" t="s">
        <v>644</v>
      </c>
      <c r="M33" s="819"/>
      <c r="N33" s="820" t="s">
        <v>645</v>
      </c>
      <c r="O33" s="817" t="s">
        <v>62</v>
      </c>
      <c r="P33" s="820" t="s">
        <v>608</v>
      </c>
      <c r="Q33" s="820" t="s">
        <v>569</v>
      </c>
      <c r="R33" s="817" t="s">
        <v>50</v>
      </c>
      <c r="S33" s="820" t="s">
        <v>14</v>
      </c>
      <c r="T33" s="820" t="s">
        <v>14</v>
      </c>
      <c r="U33" s="821"/>
      <c r="V33" s="822"/>
      <c r="W33" s="822"/>
      <c r="X33" s="817"/>
      <c r="Y33" s="822"/>
      <c r="Z33" s="822"/>
      <c r="AA33" s="822"/>
      <c r="AB33" s="822"/>
      <c r="AC33" s="822"/>
      <c r="AD33" s="823"/>
      <c r="AE33" s="823"/>
      <c r="AF33" s="823"/>
      <c r="AG33" s="823"/>
      <c r="AH33" s="823"/>
      <c r="AI33" s="823"/>
      <c r="AJ33" s="823"/>
      <c r="AK33" s="820" t="s">
        <v>42</v>
      </c>
      <c r="AL33" s="826">
        <v>0</v>
      </c>
    </row>
    <row r="34" spans="1:38" s="827" customFormat="1" ht="37.5" x14ac:dyDescent="0.3">
      <c r="A34" s="816" t="str">
        <f t="shared" si="4"/>
        <v>ID-DPD-3.1.3</v>
      </c>
      <c r="B34" s="817" t="s">
        <v>62</v>
      </c>
      <c r="C34" s="817">
        <v>3</v>
      </c>
      <c r="D34" s="817">
        <f t="shared" si="5"/>
        <v>1</v>
      </c>
      <c r="E34" s="817">
        <v>3</v>
      </c>
      <c r="F34" s="1063"/>
      <c r="G34" s="1063"/>
      <c r="H34" s="1063"/>
      <c r="I34" s="1063"/>
      <c r="J34" s="818"/>
      <c r="K34" s="819"/>
      <c r="L34" s="846" t="s">
        <v>646</v>
      </c>
      <c r="M34" s="819"/>
      <c r="N34" s="820" t="s">
        <v>647</v>
      </c>
      <c r="O34" s="817" t="s">
        <v>62</v>
      </c>
      <c r="P34" s="817" t="s">
        <v>605</v>
      </c>
      <c r="Q34" s="820" t="s">
        <v>648</v>
      </c>
      <c r="R34" s="817" t="s">
        <v>208</v>
      </c>
      <c r="S34" s="820" t="s">
        <v>12</v>
      </c>
      <c r="T34" s="820" t="s">
        <v>15</v>
      </c>
      <c r="U34" s="821"/>
      <c r="V34" s="822"/>
      <c r="W34" s="822"/>
      <c r="X34" s="847"/>
      <c r="Y34" s="822"/>
      <c r="Z34" s="822"/>
      <c r="AA34" s="822"/>
      <c r="AB34" s="822"/>
      <c r="AC34" s="822"/>
      <c r="AD34" s="823"/>
      <c r="AE34" s="823"/>
      <c r="AF34" s="823"/>
      <c r="AG34" s="714" t="s">
        <v>353</v>
      </c>
      <c r="AH34" s="714" t="s">
        <v>353</v>
      </c>
      <c r="AI34" s="714" t="s">
        <v>353</v>
      </c>
      <c r="AJ34" s="714" t="s">
        <v>353</v>
      </c>
      <c r="AK34" s="820" t="s">
        <v>42</v>
      </c>
      <c r="AL34" s="826">
        <v>0</v>
      </c>
    </row>
    <row r="35" spans="1:38" s="827" customFormat="1" ht="38.25" thickBot="1" x14ac:dyDescent="0.35">
      <c r="A35" s="816" t="str">
        <f t="shared" si="4"/>
        <v>ID-DPD-3.1.4</v>
      </c>
      <c r="B35" s="817" t="s">
        <v>62</v>
      </c>
      <c r="C35" s="817">
        <v>3</v>
      </c>
      <c r="D35" s="817">
        <f t="shared" si="5"/>
        <v>1</v>
      </c>
      <c r="E35" s="817">
        <v>4</v>
      </c>
      <c r="F35" s="1063" t="s">
        <v>596</v>
      </c>
      <c r="G35" s="1063" t="s">
        <v>597</v>
      </c>
      <c r="H35" s="1063" t="s">
        <v>598</v>
      </c>
      <c r="I35" s="1063" t="s">
        <v>599</v>
      </c>
      <c r="J35" s="818"/>
      <c r="K35" s="819"/>
      <c r="L35" s="846" t="s">
        <v>649</v>
      </c>
      <c r="M35" s="819"/>
      <c r="N35" s="820" t="s">
        <v>650</v>
      </c>
      <c r="O35" s="817" t="s">
        <v>62</v>
      </c>
      <c r="P35" s="817" t="s">
        <v>605</v>
      </c>
      <c r="Q35" s="820" t="s">
        <v>651</v>
      </c>
      <c r="R35" s="817" t="s">
        <v>50</v>
      </c>
      <c r="S35" s="820" t="s">
        <v>13</v>
      </c>
      <c r="T35" s="820" t="s">
        <v>15</v>
      </c>
      <c r="U35" s="821"/>
      <c r="V35" s="822"/>
      <c r="W35" s="822"/>
      <c r="X35" s="847"/>
      <c r="Y35" s="822"/>
      <c r="Z35" s="822"/>
      <c r="AA35" s="822"/>
      <c r="AB35" s="822"/>
      <c r="AC35" s="822"/>
      <c r="AD35" s="823"/>
      <c r="AE35" s="823"/>
      <c r="AF35" s="823"/>
      <c r="AG35" s="714" t="s">
        <v>353</v>
      </c>
      <c r="AH35" s="714" t="s">
        <v>353</v>
      </c>
      <c r="AI35" s="714" t="s">
        <v>353</v>
      </c>
      <c r="AJ35" s="714" t="s">
        <v>353</v>
      </c>
      <c r="AK35" s="873" t="s">
        <v>42</v>
      </c>
      <c r="AL35" s="855">
        <v>0</v>
      </c>
    </row>
    <row r="36" spans="1:38" s="792" customFormat="1" ht="30.75" customHeight="1" thickBot="1" x14ac:dyDescent="0.35">
      <c r="F36" s="1072"/>
      <c r="G36" s="1072"/>
      <c r="H36" s="1072"/>
      <c r="I36" s="1072"/>
      <c r="N36" s="715"/>
      <c r="P36" s="724"/>
      <c r="Q36" s="716"/>
      <c r="S36" s="716"/>
      <c r="T36" s="716"/>
      <c r="U36" s="715"/>
      <c r="X36" s="717"/>
      <c r="AK36" s="721" t="s">
        <v>86</v>
      </c>
      <c r="AL36" s="718">
        <f>+AL5+AL21+AL30</f>
        <v>4550000</v>
      </c>
    </row>
    <row r="37" spans="1:38" s="792" customFormat="1" ht="18.75" x14ac:dyDescent="0.3">
      <c r="F37" s="1072"/>
      <c r="G37" s="1072"/>
      <c r="H37" s="1072"/>
      <c r="I37" s="1072"/>
      <c r="N37" s="715"/>
      <c r="P37" s="724"/>
      <c r="Q37" s="716"/>
      <c r="S37" s="716"/>
      <c r="T37" s="716"/>
      <c r="U37" s="715"/>
      <c r="X37" s="717"/>
      <c r="AK37" s="716"/>
    </row>
    <row r="38" spans="1:38" s="792" customFormat="1" ht="18.75" x14ac:dyDescent="0.3">
      <c r="F38" s="1072"/>
      <c r="G38" s="1072"/>
      <c r="H38" s="1072"/>
      <c r="I38" s="1072"/>
      <c r="N38" s="715"/>
      <c r="P38" s="724"/>
      <c r="Q38" s="716"/>
      <c r="S38" s="716"/>
      <c r="T38" s="716"/>
      <c r="U38" s="715"/>
      <c r="X38" s="717"/>
      <c r="AK38" s="716"/>
    </row>
    <row r="39" spans="1:38" s="792" customFormat="1" ht="18.75" x14ac:dyDescent="0.3">
      <c r="F39" s="1072"/>
      <c r="G39" s="1072"/>
      <c r="H39" s="1072"/>
      <c r="I39" s="1072"/>
      <c r="N39" s="715"/>
      <c r="P39" s="724"/>
      <c r="Q39" s="716"/>
      <c r="S39" s="716"/>
      <c r="T39" s="716"/>
      <c r="U39" s="715"/>
      <c r="X39" s="717"/>
      <c r="AK39" s="716"/>
    </row>
    <row r="40" spans="1:38" s="792" customFormat="1" ht="19.5" thickBot="1" x14ac:dyDescent="0.35">
      <c r="F40" s="1072"/>
      <c r="G40" s="1072"/>
      <c r="H40" s="1072"/>
      <c r="I40" s="1072"/>
      <c r="N40" s="661"/>
      <c r="O40" s="661"/>
      <c r="P40" s="661"/>
      <c r="Q40" s="661"/>
      <c r="S40" s="716"/>
      <c r="T40" s="716"/>
      <c r="U40" s="715"/>
      <c r="X40" s="717"/>
      <c r="AK40" s="716"/>
    </row>
    <row r="41" spans="1:38" s="792" customFormat="1" ht="18.75" x14ac:dyDescent="0.3">
      <c r="F41" s="1072"/>
      <c r="G41" s="1072"/>
      <c r="H41" s="1072"/>
      <c r="I41" s="1072"/>
      <c r="J41" s="656"/>
      <c r="K41" s="656"/>
      <c r="L41" s="656"/>
      <c r="M41" s="656"/>
      <c r="N41" s="656" t="s">
        <v>652</v>
      </c>
      <c r="O41" s="656"/>
      <c r="P41" s="656"/>
      <c r="Q41" s="656"/>
      <c r="S41" s="719"/>
      <c r="T41" s="719"/>
      <c r="U41" s="715"/>
      <c r="X41" s="717"/>
      <c r="AK41" s="715"/>
    </row>
    <row r="42" spans="1:38" s="792" customFormat="1" ht="18.75" x14ac:dyDescent="0.3">
      <c r="F42" s="1072"/>
      <c r="G42" s="1072"/>
      <c r="H42" s="1072"/>
      <c r="I42" s="1072"/>
      <c r="N42" s="656" t="s">
        <v>653</v>
      </c>
      <c r="O42" s="656"/>
      <c r="P42" s="656"/>
      <c r="Q42" s="656"/>
      <c r="S42" s="719"/>
      <c r="T42" s="719"/>
      <c r="U42" s="715"/>
      <c r="X42" s="717"/>
      <c r="AK42" s="715"/>
    </row>
    <row r="43" spans="1:38" s="740" customFormat="1" x14ac:dyDescent="0.25">
      <c r="F43" s="1073"/>
      <c r="G43" s="1073"/>
      <c r="H43" s="1073"/>
      <c r="I43" s="1073"/>
      <c r="J43" s="451"/>
      <c r="K43" s="451"/>
      <c r="L43" s="451"/>
      <c r="M43" s="451"/>
      <c r="N43" s="672"/>
      <c r="O43" s="673"/>
      <c r="P43" s="673"/>
      <c r="Q43" s="674"/>
      <c r="R43" s="673"/>
      <c r="S43" s="674"/>
      <c r="T43" s="674"/>
      <c r="U43" s="514"/>
      <c r="V43" s="495"/>
      <c r="W43" s="495"/>
      <c r="X43" s="516"/>
      <c r="Y43" s="495"/>
      <c r="Z43" s="495"/>
      <c r="AA43" s="495"/>
      <c r="AB43" s="495"/>
      <c r="AC43" s="495"/>
      <c r="AD43" s="495"/>
      <c r="AE43" s="495"/>
      <c r="AF43" s="495"/>
      <c r="AG43" s="495"/>
      <c r="AH43" s="495"/>
      <c r="AI43" s="495"/>
      <c r="AJ43" s="495"/>
      <c r="AK43" s="515"/>
      <c r="AL43" s="495"/>
    </row>
    <row r="44" spans="1:38" s="740" customFormat="1" x14ac:dyDescent="0.25">
      <c r="F44" s="1073"/>
      <c r="G44" s="1073"/>
      <c r="H44" s="1073"/>
      <c r="I44" s="1073"/>
      <c r="J44" s="451"/>
      <c r="K44" s="451"/>
      <c r="L44" s="451"/>
      <c r="M44" s="451"/>
      <c r="N44" s="672"/>
      <c r="P44" s="673"/>
      <c r="Q44" s="674"/>
      <c r="S44" s="674"/>
      <c r="T44" s="674"/>
      <c r="U44" s="514"/>
      <c r="V44" s="495"/>
      <c r="W44" s="495"/>
      <c r="X44" s="516"/>
      <c r="Y44" s="495"/>
      <c r="Z44" s="495"/>
      <c r="AA44" s="495"/>
      <c r="AB44" s="495"/>
      <c r="AC44" s="495"/>
      <c r="AD44" s="495"/>
      <c r="AE44" s="495"/>
      <c r="AF44" s="495"/>
      <c r="AG44" s="495"/>
      <c r="AH44" s="495"/>
      <c r="AI44" s="495"/>
      <c r="AJ44" s="495"/>
      <c r="AK44" s="515"/>
      <c r="AL44" s="495"/>
    </row>
    <row r="45" spans="1:38" x14ac:dyDescent="0.25">
      <c r="B45" s="725"/>
      <c r="C45" s="725"/>
      <c r="D45" s="725"/>
      <c r="E45" s="725"/>
      <c r="F45" s="466"/>
      <c r="G45" s="466"/>
      <c r="H45" s="466"/>
      <c r="I45" s="466"/>
      <c r="N45" s="732"/>
      <c r="O45" s="725"/>
      <c r="R45" s="725"/>
      <c r="U45" s="773"/>
      <c r="V45" s="772"/>
      <c r="W45" s="772"/>
      <c r="X45" s="774"/>
      <c r="Y45" s="772"/>
      <c r="Z45" s="772"/>
      <c r="AA45" s="772"/>
      <c r="AB45" s="772"/>
      <c r="AC45" s="772"/>
      <c r="AD45" s="772"/>
      <c r="AE45" s="772"/>
      <c r="AF45" s="772"/>
      <c r="AG45" s="772"/>
      <c r="AH45" s="772"/>
      <c r="AI45" s="772"/>
      <c r="AJ45" s="772"/>
      <c r="AK45" s="775"/>
      <c r="AL45" s="772"/>
    </row>
    <row r="46" spans="1:38" x14ac:dyDescent="0.25">
      <c r="B46" s="725"/>
      <c r="C46" s="725"/>
      <c r="D46" s="725"/>
      <c r="E46" s="725"/>
      <c r="F46" s="466"/>
      <c r="G46" s="466"/>
      <c r="H46" s="466"/>
      <c r="I46" s="466"/>
      <c r="N46" s="732"/>
      <c r="O46" s="725"/>
      <c r="R46" s="725"/>
      <c r="U46" s="773"/>
      <c r="V46" s="772"/>
      <c r="W46" s="772"/>
      <c r="X46" s="774"/>
      <c r="Y46" s="772"/>
      <c r="Z46" s="772"/>
      <c r="AA46" s="772"/>
      <c r="AB46" s="772"/>
      <c r="AC46" s="772"/>
      <c r="AD46" s="772"/>
      <c r="AE46" s="772"/>
      <c r="AF46" s="772"/>
      <c r="AG46" s="772"/>
      <c r="AH46" s="772"/>
      <c r="AI46" s="772"/>
      <c r="AJ46" s="772"/>
      <c r="AK46" s="775"/>
      <c r="AL46" s="772"/>
    </row>
    <row r="47" spans="1:38" x14ac:dyDescent="0.25">
      <c r="B47" s="725"/>
      <c r="C47" s="725"/>
      <c r="D47" s="725"/>
      <c r="E47" s="725"/>
      <c r="F47" s="466"/>
      <c r="G47" s="466"/>
      <c r="H47" s="466"/>
      <c r="I47" s="466"/>
      <c r="N47" s="732"/>
      <c r="O47" s="725"/>
      <c r="R47" s="725"/>
      <c r="U47" s="773"/>
      <c r="V47" s="772"/>
      <c r="W47" s="772"/>
      <c r="X47" s="774"/>
      <c r="Y47" s="772"/>
      <c r="Z47" s="772"/>
      <c r="AA47" s="772"/>
      <c r="AB47" s="772"/>
      <c r="AC47" s="772"/>
      <c r="AD47" s="772"/>
      <c r="AE47" s="772"/>
      <c r="AF47" s="772"/>
      <c r="AG47" s="772"/>
      <c r="AH47" s="772"/>
      <c r="AI47" s="772"/>
      <c r="AJ47" s="772"/>
      <c r="AK47" s="775"/>
      <c r="AL47" s="772"/>
    </row>
    <row r="48" spans="1:38" x14ac:dyDescent="0.25">
      <c r="B48" s="725"/>
      <c r="C48" s="725"/>
      <c r="D48" s="725"/>
      <c r="E48" s="725"/>
      <c r="F48" s="466"/>
      <c r="G48" s="466"/>
      <c r="H48" s="466"/>
      <c r="I48" s="466"/>
      <c r="N48" s="732"/>
      <c r="O48" s="725"/>
      <c r="R48" s="725"/>
      <c r="U48" s="773"/>
      <c r="V48" s="772"/>
      <c r="W48" s="772"/>
      <c r="X48" s="774"/>
      <c r="Y48" s="772"/>
      <c r="Z48" s="772"/>
      <c r="AA48" s="772"/>
      <c r="AB48" s="772"/>
      <c r="AC48" s="772"/>
      <c r="AD48" s="772"/>
      <c r="AE48" s="772"/>
      <c r="AF48" s="772"/>
      <c r="AG48" s="772"/>
      <c r="AH48" s="772"/>
      <c r="AI48" s="772"/>
      <c r="AJ48" s="772"/>
      <c r="AK48" s="775"/>
      <c r="AL48" s="772"/>
    </row>
    <row r="49" spans="2:38" x14ac:dyDescent="0.25">
      <c r="B49" s="725"/>
      <c r="C49" s="725"/>
      <c r="D49" s="725"/>
      <c r="E49" s="725"/>
      <c r="F49" s="466"/>
      <c r="G49" s="466"/>
      <c r="H49" s="466"/>
      <c r="I49" s="466"/>
      <c r="N49" s="732"/>
      <c r="O49" s="725"/>
      <c r="R49" s="725"/>
      <c r="U49" s="773"/>
      <c r="V49" s="772"/>
      <c r="W49" s="772"/>
      <c r="X49" s="774"/>
      <c r="Y49" s="772"/>
      <c r="Z49" s="772"/>
      <c r="AA49" s="772"/>
      <c r="AB49" s="772"/>
      <c r="AC49" s="772"/>
      <c r="AD49" s="772"/>
      <c r="AE49" s="772"/>
      <c r="AF49" s="772"/>
      <c r="AG49" s="772"/>
      <c r="AH49" s="772"/>
      <c r="AI49" s="772"/>
      <c r="AJ49" s="772"/>
      <c r="AK49" s="775"/>
      <c r="AL49" s="772"/>
    </row>
    <row r="50" spans="2:38" x14ac:dyDescent="0.25">
      <c r="B50" s="725"/>
      <c r="C50" s="725"/>
      <c r="D50" s="725"/>
      <c r="E50" s="725"/>
      <c r="F50" s="466"/>
      <c r="G50" s="466"/>
      <c r="H50" s="466"/>
      <c r="I50" s="466"/>
      <c r="N50" s="732"/>
      <c r="O50" s="725"/>
      <c r="R50" s="725"/>
      <c r="U50" s="773"/>
      <c r="V50" s="772"/>
      <c r="W50" s="772"/>
      <c r="X50" s="774"/>
      <c r="Y50" s="772"/>
      <c r="Z50" s="772"/>
      <c r="AA50" s="772"/>
      <c r="AB50" s="772"/>
      <c r="AC50" s="772"/>
      <c r="AD50" s="772"/>
      <c r="AE50" s="772"/>
      <c r="AF50" s="772"/>
      <c r="AG50" s="772"/>
      <c r="AH50" s="772"/>
      <c r="AI50" s="772"/>
      <c r="AJ50" s="772"/>
      <c r="AK50" s="775"/>
      <c r="AL50" s="772"/>
    </row>
    <row r="51" spans="2:38" x14ac:dyDescent="0.25">
      <c r="B51" s="725"/>
      <c r="C51" s="725"/>
      <c r="D51" s="725"/>
      <c r="E51" s="725"/>
      <c r="F51" s="466"/>
      <c r="G51" s="466"/>
      <c r="H51" s="466"/>
      <c r="I51" s="466"/>
      <c r="N51" s="732"/>
      <c r="O51" s="725"/>
      <c r="R51" s="725"/>
      <c r="U51" s="773"/>
      <c r="V51" s="772"/>
      <c r="W51" s="772"/>
      <c r="X51" s="774"/>
      <c r="Y51" s="772"/>
      <c r="Z51" s="772"/>
      <c r="AA51" s="772"/>
      <c r="AB51" s="772"/>
      <c r="AC51" s="772"/>
      <c r="AD51" s="772"/>
      <c r="AE51" s="772"/>
      <c r="AF51" s="772"/>
      <c r="AG51" s="772"/>
      <c r="AH51" s="772"/>
      <c r="AI51" s="772"/>
      <c r="AJ51" s="772"/>
      <c r="AK51" s="775"/>
      <c r="AL51" s="772"/>
    </row>
    <row r="52" spans="2:38" x14ac:dyDescent="0.25">
      <c r="B52" s="725"/>
      <c r="C52" s="725"/>
      <c r="D52" s="725"/>
      <c r="E52" s="725"/>
      <c r="F52" s="466"/>
      <c r="G52" s="466"/>
      <c r="H52" s="466"/>
      <c r="I52" s="466"/>
      <c r="N52" s="732"/>
      <c r="O52" s="725"/>
      <c r="R52" s="725"/>
      <c r="U52" s="773"/>
      <c r="V52" s="772"/>
      <c r="W52" s="772"/>
      <c r="X52" s="774"/>
      <c r="Y52" s="772"/>
      <c r="Z52" s="772"/>
      <c r="AA52" s="772"/>
      <c r="AB52" s="772"/>
      <c r="AC52" s="772"/>
      <c r="AD52" s="772"/>
      <c r="AE52" s="772"/>
      <c r="AF52" s="772"/>
      <c r="AG52" s="772"/>
      <c r="AH52" s="772"/>
      <c r="AI52" s="772"/>
      <c r="AJ52" s="772"/>
      <c r="AK52" s="775"/>
      <c r="AL52" s="772"/>
    </row>
    <row r="53" spans="2:38" x14ac:dyDescent="0.25">
      <c r="B53" s="725"/>
      <c r="C53" s="725"/>
      <c r="D53" s="725"/>
      <c r="E53" s="725"/>
      <c r="F53" s="466"/>
      <c r="G53" s="466"/>
      <c r="H53" s="466"/>
      <c r="I53" s="466"/>
      <c r="N53" s="732"/>
      <c r="O53" s="725"/>
      <c r="R53" s="725"/>
      <c r="U53" s="773"/>
      <c r="V53" s="772"/>
      <c r="W53" s="772"/>
      <c r="X53" s="774"/>
      <c r="Y53" s="772"/>
      <c r="Z53" s="772"/>
      <c r="AA53" s="772"/>
      <c r="AB53" s="772"/>
      <c r="AC53" s="772"/>
      <c r="AD53" s="772"/>
      <c r="AE53" s="772"/>
      <c r="AF53" s="772"/>
      <c r="AG53" s="772"/>
      <c r="AH53" s="772"/>
      <c r="AI53" s="772"/>
      <c r="AJ53" s="772"/>
      <c r="AK53" s="775"/>
      <c r="AL53" s="772"/>
    </row>
    <row r="54" spans="2:38" x14ac:dyDescent="0.25">
      <c r="B54" s="725"/>
      <c r="C54" s="725"/>
      <c r="D54" s="725"/>
      <c r="E54" s="725"/>
      <c r="F54" s="466"/>
      <c r="G54" s="466"/>
      <c r="H54" s="466"/>
      <c r="I54" s="466"/>
      <c r="N54" s="732"/>
      <c r="O54" s="725"/>
      <c r="R54" s="725"/>
      <c r="U54" s="773"/>
      <c r="V54" s="772"/>
      <c r="W54" s="772"/>
      <c r="X54" s="774"/>
      <c r="Y54" s="772"/>
      <c r="Z54" s="772"/>
      <c r="AA54" s="772"/>
      <c r="AB54" s="772"/>
      <c r="AC54" s="772"/>
      <c r="AD54" s="772"/>
      <c r="AE54" s="772"/>
      <c r="AF54" s="772"/>
      <c r="AG54" s="772"/>
      <c r="AH54" s="772"/>
      <c r="AI54" s="772"/>
      <c r="AJ54" s="772"/>
      <c r="AK54" s="775"/>
      <c r="AL54" s="772"/>
    </row>
    <row r="55" spans="2:38" x14ac:dyDescent="0.25">
      <c r="B55" s="725"/>
      <c r="C55" s="725"/>
      <c r="D55" s="725"/>
      <c r="E55" s="725"/>
      <c r="F55" s="466"/>
      <c r="G55" s="466"/>
      <c r="H55" s="466"/>
      <c r="I55" s="466"/>
      <c r="N55" s="732"/>
      <c r="O55" s="725"/>
      <c r="R55" s="725"/>
      <c r="U55" s="773"/>
      <c r="V55" s="772"/>
      <c r="W55" s="772"/>
      <c r="X55" s="774"/>
      <c r="Y55" s="772"/>
      <c r="Z55" s="772"/>
      <c r="AA55" s="772"/>
      <c r="AB55" s="772"/>
      <c r="AC55" s="772"/>
      <c r="AD55" s="772"/>
      <c r="AE55" s="772"/>
      <c r="AF55" s="772"/>
      <c r="AG55" s="772"/>
      <c r="AH55" s="772"/>
      <c r="AI55" s="772"/>
      <c r="AJ55" s="772"/>
      <c r="AK55" s="775"/>
      <c r="AL55" s="772"/>
    </row>
  </sheetData>
  <mergeCells count="30">
    <mergeCell ref="J43:M43"/>
    <mergeCell ref="J44:M44"/>
    <mergeCell ref="L17:M17"/>
    <mergeCell ref="L18:M18"/>
    <mergeCell ref="N40:Q40"/>
    <mergeCell ref="J41:M41"/>
    <mergeCell ref="N41:Q41"/>
    <mergeCell ref="N42:Q42"/>
    <mergeCell ref="Y3:Z3"/>
    <mergeCell ref="AA3:AB3"/>
    <mergeCell ref="AC3:AD3"/>
    <mergeCell ref="AE3:AF3"/>
    <mergeCell ref="AK3:AK4"/>
    <mergeCell ref="AL3:AL4"/>
    <mergeCell ref="AG1:AJ3"/>
    <mergeCell ref="O2:T2"/>
    <mergeCell ref="U2:V2"/>
    <mergeCell ref="AK2:AL2"/>
    <mergeCell ref="J3:R3"/>
    <mergeCell ref="S3:T3"/>
    <mergeCell ref="U3:U4"/>
    <mergeCell ref="V3:V4"/>
    <mergeCell ref="W3:W4"/>
    <mergeCell ref="X3:X4"/>
    <mergeCell ref="N1:T1"/>
    <mergeCell ref="W1:X1"/>
    <mergeCell ref="Y1:Z1"/>
    <mergeCell ref="AA1:AB1"/>
    <mergeCell ref="AC1:AD1"/>
    <mergeCell ref="AE1:AF1"/>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'C:\Users\Aileen Decamps\AppData\Local\Temp\Temp1_OneDrive_2022-12-19.zip\Versión Final POA 2022\[POA DPD.xlsx]Libro de Códigos'!#REF!</xm:f>
          </x14:formula1>
          <xm:sqref>S5:T35</xm:sqref>
        </x14:dataValidation>
        <x14:dataValidation type="list" allowBlank="1" showInputMessage="1" showErrorMessage="1">
          <x14:formula1>
            <xm:f>'C:\Users\Aileen Decamps\AppData\Local\Temp\Temp1_OneDrive_2022-12-19.zip\Versión Final POA 2022\[POA DPD.xlsx]Libro de Códigos'!#REF!</xm:f>
          </x14:formula1>
          <xm:sqref>R5:R35</xm:sqref>
        </x14:dataValidation>
        <x14:dataValidation type="list" allowBlank="1" showInputMessage="1" showErrorMessage="1">
          <x14:formula1>
            <xm:f>'https://minpre-my.sharepoint.com/Users/Juana Herrera.CPTTE-LT-AR/Documents/POA 2022/[Copy of POA MINPRE 2019 (Autosaved).xlsx]Libro de Códigos'!#REF!</xm:f>
          </x14:formula1>
          <xm:sqref>B5:B35</xm:sqref>
        </x14:dataValidation>
        <x14:dataValidation type="list" allowBlank="1" showInputMessage="1" showErrorMessage="1">
          <x14:formula1>
            <xm:f>'C:\Users\Aileen Decamps\AppData\Local\Temp\Temp1_OneDrive_2022-12-19.zip\Versión Final POA 2022\[POA DPD.xlsx]Libro de Códigos'!#REF!</xm:f>
          </x14:formula1>
          <xm:sqref>W5:W6 W9 W13 W21:W22 W27 W30:W31 W16</xm:sqref>
        </x14:dataValidation>
        <x14:dataValidation type="list" allowBlank="1" showInputMessage="1" showErrorMessage="1">
          <x14:formula1>
            <xm:f>'C:\Users\Aileen Decamps\AppData\Local\Temp\Temp1_OneDrive_2022-12-19.zip\Versión Final POA 2022\[POA DPD.xlsx]Libro de Códigos'!#REF!</xm:f>
          </x14:formula1>
          <xm:sqref>O7:O8 O32:O35 O10:O12 O23:O26 O28:O29 O14:O15 O17:O20</xm:sqref>
        </x14:dataValidation>
        <x14:dataValidation type="list" allowBlank="1" showInputMessage="1" showErrorMessage="1">
          <x14:formula1>
            <xm:f>'https://minpre-my.sharepoint.com/Users/Juana Herrera.CPTTE-LT-AR/Documents/POA 2022/[Copy of POA MINPRE 2019 (Autosaved).xlsx]Clasificador de Avances'!#REF!</xm:f>
          </x14:formula1>
          <xm:sqref>W10:W12 W23:W26 W28:W29 W32:W35 W7:W8 W14:W15 W17:W20 AK5:AK35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DJU</vt:lpstr>
      <vt:lpstr>DTI</vt:lpstr>
      <vt:lpstr>DAF</vt:lpstr>
      <vt:lpstr>DCO</vt:lpstr>
      <vt:lpstr>DIV. REGIONALES</vt:lpstr>
      <vt:lpstr>DCA</vt:lpstr>
      <vt:lpstr>DAC</vt:lpstr>
      <vt:lpstr>DLE</vt:lpstr>
      <vt:lpstr>DPD</vt:lpstr>
      <vt:lpstr>OAI</vt:lpstr>
      <vt:lpstr>POLITICAS Y ESTRATEGIAS</vt:lpstr>
      <vt:lpstr>DRH</vt:lpstr>
      <vt:lpstr>SEGURIDAD</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 Decamps</dc:creator>
  <cp:lastModifiedBy>Aileen Decamps</cp:lastModifiedBy>
  <dcterms:created xsi:type="dcterms:W3CDTF">2022-12-20T13:37:59Z</dcterms:created>
  <dcterms:modified xsi:type="dcterms:W3CDTF">2022-12-20T14:22:29Z</dcterms:modified>
</cp:coreProperties>
</file>