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leen Decamps\Desktop\"/>
    </mc:Choice>
  </mc:AlternateContent>
  <bookViews>
    <workbookView xWindow="0" yWindow="0" windowWidth="28800" windowHeight="11910" activeTab="14"/>
  </bookViews>
  <sheets>
    <sheet name="DPD " sheetId="20" r:id="rId1"/>
    <sheet name="DJU" sheetId="19" r:id="rId2"/>
    <sheet name="OAI" sheetId="18" r:id="rId3"/>
    <sheet name="DPE" sheetId="17" r:id="rId4"/>
    <sheet name="DRH" sheetId="16" r:id="rId5"/>
    <sheet name="DSE" sheetId="15" r:id="rId6"/>
    <sheet name="DTI" sheetId="14" r:id="rId7"/>
    <sheet name="DDE" sheetId="13" r:id="rId8"/>
    <sheet name="DLE" sheetId="12" r:id="rId9"/>
    <sheet name="DAC" sheetId="11" r:id="rId10"/>
    <sheet name="DCA" sheetId="10" r:id="rId11"/>
    <sheet name="DAF " sheetId="9" r:id="rId12"/>
    <sheet name="DPD" sheetId="5" state="hidden" r:id="rId13"/>
    <sheet name="DPD-Imp" sheetId="4" state="hidden" r:id="rId14"/>
    <sheet name="DCO" sheetId="7" r:id="rId15"/>
    <sheet name="Libro de Códigos" sheetId="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_FilterDatabase" localSheetId="11" hidden="1">'DAF '!$A$4:$P$4</definedName>
    <definedName name="_xlnm._FilterDatabase" localSheetId="10" hidden="1">DCA!$A$4:$P$4</definedName>
    <definedName name="_xlnm._FilterDatabase" localSheetId="14" hidden="1">DCO!$A$4:$P$4</definedName>
    <definedName name="_xlnm._FilterDatabase" localSheetId="7" hidden="1">DDE!$A$4:$P$4</definedName>
    <definedName name="_xlnm._FilterDatabase" localSheetId="1" hidden="1">DJU!$A$1:$AH$33</definedName>
    <definedName name="_xlnm._FilterDatabase" localSheetId="12" hidden="1">DPD!$A$4:$P$4</definedName>
    <definedName name="_xlnm._FilterDatabase" localSheetId="0" hidden="1">'DPD '!$A$4:$T$4</definedName>
    <definedName name="_xlnm._FilterDatabase" localSheetId="13" hidden="1">'DPD-Imp'!$A$4:$T$4</definedName>
    <definedName name="_xlnm._FilterDatabase" localSheetId="3" hidden="1">DPE!$A$4:$P$4</definedName>
    <definedName name="_xlnm._FilterDatabase" localSheetId="4" hidden="1">DRH!$A$4:$P$4</definedName>
    <definedName name="_xlnm._FilterDatabase" localSheetId="5" hidden="1">DSE!$A$4:$P$4</definedName>
    <definedName name="_xlnm._FilterDatabase" localSheetId="6" hidden="1">DTI!$A$4:$P$4</definedName>
    <definedName name="_xlnm._FilterDatabase" localSheetId="2" hidden="1">OAI!$A$4:$P$4</definedName>
    <definedName name="CustColumn" localSheetId="9">[9]PRODUCTOS!$B$1:$B$65</definedName>
    <definedName name="CustColumn" localSheetId="10">[9]PRODUCTOS!$B$1:$B$65</definedName>
    <definedName name="CustColumn" localSheetId="8">[9]PRODUCTOS!$B$1:$B$65</definedName>
    <definedName name="CustColumn" localSheetId="4">[9]PRODUCTOS!$B$1:$B$65</definedName>
    <definedName name="CustColumn">[1]PRODUCTOS!$B$1:$B$65</definedName>
    <definedName name="ListaProductos" localSheetId="9">#REF!</definedName>
    <definedName name="ListaProductos" localSheetId="11">#REF!</definedName>
    <definedName name="ListaProductos" localSheetId="10">#REF!</definedName>
    <definedName name="ListaProductos" localSheetId="14">#REF!</definedName>
    <definedName name="ListaProductos" localSheetId="7">#REF!</definedName>
    <definedName name="ListaProductos" localSheetId="1">#REF!</definedName>
    <definedName name="ListaProductos" localSheetId="8">#REF!</definedName>
    <definedName name="ListaProductos" localSheetId="12">#REF!</definedName>
    <definedName name="ListaProductos" localSheetId="0">#REF!</definedName>
    <definedName name="ListaProductos" localSheetId="13">#REF!</definedName>
    <definedName name="ListaProductos" localSheetId="3">#REF!</definedName>
    <definedName name="ListaProductos" localSheetId="4">#REF!</definedName>
    <definedName name="ListaProductos" localSheetId="5">#REF!</definedName>
    <definedName name="ListaProductos" localSheetId="6">#REF!</definedName>
    <definedName name="ListaProductos" localSheetId="2">#REF!</definedName>
    <definedName name="ListaProductos">#REF!</definedName>
    <definedName name="ListaSubProductos" localSheetId="9">#REF!</definedName>
    <definedName name="ListaSubProductos" localSheetId="11">#REF!</definedName>
    <definedName name="ListaSubProductos" localSheetId="10">#REF!</definedName>
    <definedName name="ListaSubProductos" localSheetId="14">#REF!</definedName>
    <definedName name="ListaSubProductos" localSheetId="7">#REF!</definedName>
    <definedName name="ListaSubProductos" localSheetId="1">#REF!</definedName>
    <definedName name="ListaSubProductos" localSheetId="8">#REF!</definedName>
    <definedName name="ListaSubProductos" localSheetId="12">#REF!</definedName>
    <definedName name="ListaSubProductos" localSheetId="0">#REF!</definedName>
    <definedName name="ListaSubProductos" localSheetId="13">#REF!</definedName>
    <definedName name="ListaSubProductos" localSheetId="3">#REF!</definedName>
    <definedName name="ListaSubProductos" localSheetId="4">#REF!</definedName>
    <definedName name="ListaSubProductos" localSheetId="5">#REF!</definedName>
    <definedName name="ListaSubProductos" localSheetId="6">#REF!</definedName>
    <definedName name="ListaSubProductos" localSheetId="2">#REF!</definedName>
    <definedName name="ListaSubProductos">#REF!</definedName>
    <definedName name="NivelCosto" localSheetId="9">'[9]Maestro de Insumos'!$J$1:$L$1</definedName>
    <definedName name="NivelCosto" localSheetId="10">'[9]Maestro de Insumos'!$J$1:$L$1</definedName>
    <definedName name="NivelCosto" localSheetId="8">'[9]Maestro de Insumos'!$J$1:$L$1</definedName>
    <definedName name="NivelCosto" localSheetId="4">'[9]Maestro de Insumos'!$J$1:$L$1</definedName>
    <definedName name="NivelCosto">'[1]Maestro de Insumos'!$J$1:$L$1</definedName>
    <definedName name="_xlnm.Print_Area" localSheetId="9">DAC!$A$1:$AH$33</definedName>
    <definedName name="_xlnm.Print_Area" localSheetId="11">'DAF '!$C$1:$AH$77</definedName>
    <definedName name="_xlnm.Print_Area" localSheetId="10">DCA!$A$1:$AH$52</definedName>
    <definedName name="_xlnm.Print_Area" localSheetId="14">DCO!$A$1:$AH$53</definedName>
    <definedName name="_xlnm.Print_Area" localSheetId="7">DDE!$A$1:$AH$28</definedName>
    <definedName name="_xlnm.Print_Area" localSheetId="1">DJU!$A$1:$AH$39</definedName>
    <definedName name="_xlnm.Print_Area" localSheetId="8">DLE!$A$1:$AH$35</definedName>
    <definedName name="_xlnm.Print_Area" localSheetId="12">DPD!$A$1:$AH$39</definedName>
    <definedName name="_xlnm.Print_Area" localSheetId="0">'DPD '!$A$1:$AL$53</definedName>
    <definedName name="_xlnm.Print_Area" localSheetId="13">'DPD-Imp'!$A$1:$AL$39</definedName>
    <definedName name="_xlnm.Print_Area" localSheetId="3">DPE!$A$1:$AH$31</definedName>
    <definedName name="_xlnm.Print_Area" localSheetId="4">DRH!$C$1:$AH$92</definedName>
    <definedName name="_xlnm.Print_Area" localSheetId="5">DSE!$A$1:$AH$35</definedName>
    <definedName name="_xlnm.Print_Area" localSheetId="6">DTI!$A$1:$AH$101</definedName>
    <definedName name="_xlnm.Print_Area" localSheetId="2">OAI!$A$1:$AH$30</definedName>
    <definedName name="_xlnm.Print_Titles" localSheetId="9">DAC!$1:$4</definedName>
    <definedName name="_xlnm.Print_Titles" localSheetId="11">'DAF '!$1:$4</definedName>
    <definedName name="_xlnm.Print_Titles" localSheetId="10">DCA!$1:$4</definedName>
    <definedName name="_xlnm.Print_Titles" localSheetId="14">DCO!$1:$4</definedName>
    <definedName name="_xlnm.Print_Titles" localSheetId="8">DLE!$1:$4</definedName>
    <definedName name="_xlnm.Print_Titles" localSheetId="0">'DPD '!$1:$4</definedName>
    <definedName name="_xlnm.Print_Titles" localSheetId="4">DRH!$1:$4</definedName>
    <definedName name="_xlnm.Print_Titles" localSheetId="6">DTI!$1:$4</definedName>
    <definedName name="RegionColumn" localSheetId="9">[9]PRODUCTOS!$A$1:$A$65</definedName>
    <definedName name="RegionColumn" localSheetId="10">[9]PRODUCTOS!$A$1:$A$65</definedName>
    <definedName name="RegionColumn" localSheetId="8">[9]PRODUCTOS!$A$1:$A$65</definedName>
    <definedName name="RegionColumn" localSheetId="4">[9]PRODUCTOS!$A$1:$A$65</definedName>
    <definedName name="RegionColumn">[1]PRODUCTOS!$A$1:$A$65</definedName>
    <definedName name="RegionColumn1" localSheetId="9">[9]SUBPRODUCTOS!$A$1:$A$194</definedName>
    <definedName name="RegionColumn1" localSheetId="10">[9]SUBPRODUCTOS!$A$1:$A$194</definedName>
    <definedName name="RegionColumn1" localSheetId="8">[9]SUBPRODUCTOS!$A$1:$A$194</definedName>
    <definedName name="RegionColumn1" localSheetId="4">[9]SUBPRODUCTOS!$A$1:$A$194</definedName>
    <definedName name="RegionColumn1">[1]SUBPRODUCTOS!$A$1:$A$194</definedName>
    <definedName name="RegionList" localSheetId="9">[9]PRODUCTOS!$D$2:$D$22</definedName>
    <definedName name="RegionList" localSheetId="10">[9]PRODUCTOS!$D$2:$D$22</definedName>
    <definedName name="RegionList" localSheetId="8">[9]PRODUCTOS!$D$2:$D$22</definedName>
    <definedName name="RegionList" localSheetId="4">[9]PRODUCTOS!$D$2:$D$22</definedName>
    <definedName name="RegionList">[1]PRODUCTOS!$D$2:$D$22</definedName>
    <definedName name="RegionStart" localSheetId="9">[9]PRODUCTOS!$A$1</definedName>
    <definedName name="RegionStart" localSheetId="10">[9]PRODUCTOS!$A$1</definedName>
    <definedName name="RegionStart" localSheetId="8">[9]PRODUCTOS!$A$1</definedName>
    <definedName name="RegionStart" localSheetId="4">[9]PRODUCTOS!$A$1</definedName>
    <definedName name="RegionStart">[1]PRODUCTOS!$A$1</definedName>
    <definedName name="RegionStart1" localSheetId="9">[9]SUBPRODUCTOS!$A$1</definedName>
    <definedName name="RegionStart1" localSheetId="10">[9]SUBPRODUCTOS!$A$1</definedName>
    <definedName name="RegionStart1" localSheetId="8">[9]SUBPRODUCTOS!$A$1</definedName>
    <definedName name="RegionStart1" localSheetId="4">[9]SUBPRODUCTOS!$A$1</definedName>
    <definedName name="RegionStart1">[1]SUBPRODUCTOS!$A$1</definedName>
    <definedName name="SubSetIdProducto" localSheetId="9">#REF!</definedName>
    <definedName name="SubSetIdProducto" localSheetId="11">#REF!</definedName>
    <definedName name="SubSetIdProducto" localSheetId="10">#REF!</definedName>
    <definedName name="SubSetIdProducto" localSheetId="14">#REF!</definedName>
    <definedName name="SubSetIdProducto" localSheetId="7">#REF!</definedName>
    <definedName name="SubSetIdProducto" localSheetId="1">#REF!</definedName>
    <definedName name="SubSetIdProducto" localSheetId="8">#REF!</definedName>
    <definedName name="SubSetIdProducto" localSheetId="12">#REF!</definedName>
    <definedName name="SubSetIdProducto" localSheetId="0">#REF!</definedName>
    <definedName name="SubSetIdProducto" localSheetId="13">#REF!</definedName>
    <definedName name="SubSetIdProducto" localSheetId="3">#REF!</definedName>
    <definedName name="SubSetIdProducto" localSheetId="4">#REF!</definedName>
    <definedName name="SubSetIdProducto" localSheetId="5">#REF!</definedName>
    <definedName name="SubSetIdProducto" localSheetId="6">#REF!</definedName>
    <definedName name="SubSetIdProducto" localSheetId="2">#REF!</definedName>
    <definedName name="SubSetIdProducto">#REF!</definedName>
    <definedName name="SubsetProductos" localSheetId="9">#REF!</definedName>
    <definedName name="SubsetProductos" localSheetId="11">#REF!</definedName>
    <definedName name="SubsetProductos" localSheetId="10">#REF!</definedName>
    <definedName name="SubsetProductos" localSheetId="14">#REF!</definedName>
    <definedName name="SubsetProductos" localSheetId="7">#REF!</definedName>
    <definedName name="SubsetProductos" localSheetId="1">#REF!</definedName>
    <definedName name="SubsetProductos" localSheetId="8">#REF!</definedName>
    <definedName name="SubsetProductos" localSheetId="12">#REF!</definedName>
    <definedName name="SubsetProductos" localSheetId="0">#REF!</definedName>
    <definedName name="SubsetProductos" localSheetId="13">#REF!</definedName>
    <definedName name="SubsetProductos" localSheetId="3">#REF!</definedName>
    <definedName name="SubsetProductos" localSheetId="4">#REF!</definedName>
    <definedName name="SubsetProductos" localSheetId="5">#REF!</definedName>
    <definedName name="SubsetProductos" localSheetId="6">#REF!</definedName>
    <definedName name="SubsetProductos" localSheetId="2">#REF!</definedName>
    <definedName name="SubsetProductos">#REF!</definedName>
    <definedName name="UNSPSCCode" localSheetId="9">[10]UNSPSC!$A$1:$A$18298</definedName>
    <definedName name="UNSPSCCode" localSheetId="10">[10]UNSPSC!$A$1:$A$18298</definedName>
    <definedName name="UNSPSCCode" localSheetId="8">[10]UNSPSC!$A$1:$A$18298</definedName>
    <definedName name="UNSPSCCode" localSheetId="4">[10]UNSPSC!$A$1:$A$18298</definedName>
    <definedName name="UNSPSCCode">[2]UNSPSC!$A$1:$A$18298</definedName>
    <definedName name="UNSPSCDes" localSheetId="9">[10]UNSPSC!$B$1:$B$18298</definedName>
    <definedName name="UNSPSCDes" localSheetId="10">[10]UNSPSC!$B$1:$B$18298</definedName>
    <definedName name="UNSPSCDes" localSheetId="8">[10]UNSPSC!$B$1:$B$18298</definedName>
    <definedName name="UNSPSCDes" localSheetId="4">[10]UNSPSC!$B$1:$B$18298</definedName>
    <definedName name="UNSPSCDes">[2]UNSPSC!$B$1:$B$18298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 i="20" l="1"/>
  <c r="AL5" i="20" s="1"/>
  <c r="C8" i="20"/>
  <c r="A8" i="20" s="1"/>
  <c r="Q8" i="20"/>
  <c r="Q9" i="20"/>
  <c r="AL11" i="20"/>
  <c r="D12" i="20"/>
  <c r="A12" i="20" s="1"/>
  <c r="Q12" i="20"/>
  <c r="A13" i="20"/>
  <c r="D13" i="20"/>
  <c r="Q13" i="20"/>
  <c r="A14" i="20"/>
  <c r="D14" i="20"/>
  <c r="Q14" i="20"/>
  <c r="AL15" i="20"/>
  <c r="A16" i="20"/>
  <c r="D16" i="20"/>
  <c r="Q16" i="20"/>
  <c r="Q17" i="20"/>
  <c r="AL18" i="20"/>
  <c r="C24" i="20"/>
  <c r="C25" i="20" s="1"/>
  <c r="A25" i="20" s="1"/>
  <c r="AL24" i="20"/>
  <c r="D25" i="20"/>
  <c r="D26" i="20"/>
  <c r="C27" i="20"/>
  <c r="A27" i="20" s="1"/>
  <c r="D27" i="20"/>
  <c r="A28" i="20"/>
  <c r="C28" i="20"/>
  <c r="D28" i="20"/>
  <c r="AL30" i="20"/>
  <c r="AL23" i="20" s="1"/>
  <c r="AL47" i="20" s="1"/>
  <c r="AL32" i="20"/>
  <c r="C34" i="20"/>
  <c r="C35" i="20" s="1"/>
  <c r="A35" i="20" s="1"/>
  <c r="AL34" i="20"/>
  <c r="D35" i="20"/>
  <c r="C36" i="20"/>
  <c r="D36" i="20"/>
  <c r="A36" i="20" s="1"/>
  <c r="AL37" i="20"/>
  <c r="AL38" i="20"/>
  <c r="A39" i="20"/>
  <c r="D39" i="20"/>
  <c r="D40" i="20"/>
  <c r="A40" i="20" s="1"/>
  <c r="A41" i="20"/>
  <c r="D41" i="20"/>
  <c r="D42" i="20"/>
  <c r="A42" i="20" s="1"/>
  <c r="AL43" i="20"/>
  <c r="AL44" i="20"/>
  <c r="A32" i="19"/>
  <c r="A31" i="19"/>
  <c r="A30" i="19"/>
  <c r="A29" i="19"/>
  <c r="AH28" i="19"/>
  <c r="AH27" i="19" s="1"/>
  <c r="A26" i="19"/>
  <c r="A25" i="19"/>
  <c r="AH24" i="19"/>
  <c r="AH18" i="19" s="1"/>
  <c r="A23" i="19"/>
  <c r="A22" i="19"/>
  <c r="A21" i="19"/>
  <c r="A20" i="19"/>
  <c r="AH19" i="19"/>
  <c r="A17" i="19"/>
  <c r="AH16" i="19"/>
  <c r="A15" i="19"/>
  <c r="AH14" i="19"/>
  <c r="A13" i="19"/>
  <c r="AH12" i="19"/>
  <c r="AH11" i="19"/>
  <c r="AH10" i="19" s="1"/>
  <c r="A11" i="19"/>
  <c r="A9" i="19"/>
  <c r="A8" i="19"/>
  <c r="A7" i="19"/>
  <c r="AH6" i="19"/>
  <c r="C26" i="20" l="1"/>
  <c r="A26" i="20" s="1"/>
  <c r="AH5" i="19"/>
  <c r="AH33" i="19" s="1"/>
  <c r="A21" i="18" l="1"/>
  <c r="AH20" i="18"/>
  <c r="AH19" i="18"/>
  <c r="AH15" i="18"/>
  <c r="AH5" i="18" s="1"/>
  <c r="A13" i="18"/>
  <c r="A12" i="18"/>
  <c r="A11" i="18"/>
  <c r="A10" i="18"/>
  <c r="A9" i="18"/>
  <c r="A8" i="18"/>
  <c r="A7" i="18"/>
  <c r="AH6" i="18"/>
  <c r="AH22" i="18" l="1"/>
  <c r="A22" i="17" l="1"/>
  <c r="A21" i="17"/>
  <c r="A20" i="17"/>
  <c r="AH19" i="17"/>
  <c r="AH18" i="17"/>
  <c r="AH23" i="17" s="1"/>
  <c r="A17" i="17"/>
  <c r="A16" i="17"/>
  <c r="A15" i="17"/>
  <c r="AH14" i="17"/>
  <c r="A13" i="17"/>
  <c r="A12" i="17"/>
  <c r="A11" i="17"/>
  <c r="AH10" i="17"/>
  <c r="AH5" i="17" s="1"/>
  <c r="A9" i="17"/>
  <c r="A8" i="17"/>
  <c r="A7" i="17"/>
  <c r="AH6" i="17"/>
  <c r="A85" i="16" l="1"/>
  <c r="AH84" i="16"/>
  <c r="AH83" i="16"/>
  <c r="AH80" i="16"/>
  <c r="A79" i="16"/>
  <c r="A78" i="16"/>
  <c r="AH77" i="16"/>
  <c r="AH76" i="16" s="1"/>
  <c r="A75" i="16"/>
  <c r="A74" i="16"/>
  <c r="A73" i="16"/>
  <c r="A72" i="16"/>
  <c r="AH71" i="16"/>
  <c r="A70" i="16"/>
  <c r="A69" i="16"/>
  <c r="AH68" i="16"/>
  <c r="AH67" i="16" s="1"/>
  <c r="A66" i="16"/>
  <c r="A65" i="16"/>
  <c r="AH64" i="16"/>
  <c r="AH63" i="16"/>
  <c r="A62" i="16"/>
  <c r="AH61" i="16"/>
  <c r="AH54" i="16" s="1"/>
  <c r="A60" i="16"/>
  <c r="A59" i="16"/>
  <c r="A58" i="16"/>
  <c r="A57" i="16"/>
  <c r="A56" i="16"/>
  <c r="AH55" i="16"/>
  <c r="AH49" i="16"/>
  <c r="A48" i="16"/>
  <c r="A47" i="16"/>
  <c r="A46" i="16"/>
  <c r="AH45" i="16"/>
  <c r="A43" i="16"/>
  <c r="A42" i="16"/>
  <c r="A41" i="16"/>
  <c r="A40" i="16"/>
  <c r="A39" i="16"/>
  <c r="A38" i="16"/>
  <c r="A37" i="16"/>
  <c r="A36" i="16"/>
  <c r="A35" i="16"/>
  <c r="A34" i="16"/>
  <c r="A33" i="16"/>
  <c r="A32" i="16"/>
  <c r="A31" i="16"/>
  <c r="AH30" i="16"/>
  <c r="AH29" i="16"/>
  <c r="AH27" i="16" s="1"/>
  <c r="AH26" i="16" s="1"/>
  <c r="AH87" i="16" s="1"/>
  <c r="A29" i="16"/>
  <c r="A28" i="16"/>
  <c r="AH21" i="16"/>
  <c r="A18" i="16"/>
  <c r="A17" i="16"/>
  <c r="A16" i="16"/>
  <c r="A15" i="16"/>
  <c r="A14" i="16"/>
  <c r="A13" i="16"/>
  <c r="A12" i="16"/>
  <c r="A11" i="16"/>
  <c r="A10" i="16"/>
  <c r="A9" i="16"/>
  <c r="AH8" i="16"/>
  <c r="A7" i="16"/>
  <c r="AH6" i="16"/>
  <c r="AH5" i="16"/>
  <c r="A26" i="15" l="1"/>
  <c r="A25" i="15"/>
  <c r="A24" i="15"/>
  <c r="A23" i="15"/>
  <c r="AH22" i="15"/>
  <c r="AH21" i="15"/>
  <c r="A20" i="15"/>
  <c r="A19" i="15"/>
  <c r="AH18" i="15"/>
  <c r="A17" i="15"/>
  <c r="A16" i="15"/>
  <c r="A15" i="15"/>
  <c r="A14" i="15"/>
  <c r="AH13" i="15"/>
  <c r="AH12" i="15" s="1"/>
  <c r="R12" i="15"/>
  <c r="A11" i="15"/>
  <c r="AH10" i="15"/>
  <c r="A9" i="15"/>
  <c r="AH8" i="15"/>
  <c r="A8" i="15"/>
  <c r="A7" i="15"/>
  <c r="AH6" i="15"/>
  <c r="AH5" i="15" s="1"/>
  <c r="AH27" i="15" s="1"/>
  <c r="R5" i="15"/>
  <c r="A93" i="14" l="1"/>
  <c r="AH92" i="14"/>
  <c r="AH91" i="14"/>
  <c r="A90" i="14"/>
  <c r="A89" i="14"/>
  <c r="A88" i="14"/>
  <c r="AH87" i="14"/>
  <c r="A86" i="14"/>
  <c r="A85" i="14"/>
  <c r="A84" i="14"/>
  <c r="AH83" i="14"/>
  <c r="A82" i="14"/>
  <c r="A81" i="14"/>
  <c r="A80" i="14"/>
  <c r="AH79" i="14"/>
  <c r="A78" i="14"/>
  <c r="A77" i="14"/>
  <c r="A76" i="14"/>
  <c r="AH75" i="14"/>
  <c r="A74" i="14"/>
  <c r="A73" i="14"/>
  <c r="A72" i="14"/>
  <c r="AH71" i="14"/>
  <c r="AH70" i="14" s="1"/>
  <c r="A69" i="14"/>
  <c r="A68" i="14"/>
  <c r="A67" i="14"/>
  <c r="A66" i="14"/>
  <c r="A65" i="14"/>
  <c r="AH64" i="14"/>
  <c r="A63" i="14"/>
  <c r="A62" i="14"/>
  <c r="A61" i="14"/>
  <c r="AH60" i="14"/>
  <c r="A59" i="14"/>
  <c r="A58" i="14"/>
  <c r="A57" i="14"/>
  <c r="A56" i="14"/>
  <c r="AH55" i="14"/>
  <c r="A54" i="14"/>
  <c r="A53" i="14"/>
  <c r="A52" i="14"/>
  <c r="A51" i="14"/>
  <c r="AH50" i="14"/>
  <c r="AH45" i="14" s="1"/>
  <c r="A49" i="14"/>
  <c r="A48" i="14"/>
  <c r="A47" i="14"/>
  <c r="AH46" i="14"/>
  <c r="A44" i="14"/>
  <c r="A43" i="14"/>
  <c r="A42" i="14"/>
  <c r="AH41" i="14"/>
  <c r="A40" i="14"/>
  <c r="AH39" i="14"/>
  <c r="A39" i="14"/>
  <c r="A38" i="14"/>
  <c r="AH37" i="14"/>
  <c r="AH36" i="14"/>
  <c r="A35" i="14"/>
  <c r="A34" i="14"/>
  <c r="A33" i="14"/>
  <c r="A32" i="14"/>
  <c r="AH31" i="14"/>
  <c r="A30" i="14"/>
  <c r="A29" i="14"/>
  <c r="A28" i="14"/>
  <c r="AH27" i="14"/>
  <c r="A26" i="14"/>
  <c r="A25" i="14"/>
  <c r="A24" i="14"/>
  <c r="A23" i="14"/>
  <c r="AH22" i="14"/>
  <c r="A21" i="14"/>
  <c r="A20" i="14"/>
  <c r="A19" i="14"/>
  <c r="AH18" i="14"/>
  <c r="AH17" i="14" s="1"/>
  <c r="A16" i="14"/>
  <c r="A15" i="14"/>
  <c r="A14" i="14"/>
  <c r="AH13" i="14"/>
  <c r="AH12" i="14"/>
  <c r="AH10" i="14"/>
  <c r="A9" i="14"/>
  <c r="A8" i="14"/>
  <c r="A7" i="14"/>
  <c r="AH6" i="14"/>
  <c r="AH5" i="14"/>
  <c r="A19" i="13"/>
  <c r="A18" i="13"/>
  <c r="A17" i="13"/>
  <c r="AH16" i="13"/>
  <c r="A15" i="13"/>
  <c r="A14" i="13"/>
  <c r="A13" i="13"/>
  <c r="AH12" i="13"/>
  <c r="A11" i="13"/>
  <c r="A10" i="13"/>
  <c r="A9" i="13"/>
  <c r="A8" i="13"/>
  <c r="A7" i="13"/>
  <c r="AH6" i="13"/>
  <c r="AH5" i="13" s="1"/>
  <c r="AH20" i="13" s="1"/>
  <c r="AH94" i="14" l="1"/>
  <c r="A30" i="12"/>
  <c r="A29" i="12"/>
  <c r="A28" i="12"/>
  <c r="A27" i="12"/>
  <c r="A26" i="12"/>
  <c r="A25" i="12"/>
  <c r="AH24" i="12"/>
  <c r="AH23" i="12"/>
  <c r="A22" i="12"/>
  <c r="AH21" i="12"/>
  <c r="A21" i="12"/>
  <c r="AH20" i="12"/>
  <c r="A19" i="12"/>
  <c r="AH18" i="12"/>
  <c r="AH17" i="12" s="1"/>
  <c r="A16" i="12"/>
  <c r="A15" i="12"/>
  <c r="A14" i="12"/>
  <c r="A13" i="12"/>
  <c r="AH12" i="12"/>
  <c r="AH6" i="12" s="1"/>
  <c r="AH5" i="12" s="1"/>
  <c r="A12" i="12"/>
  <c r="A11" i="12"/>
  <c r="A10" i="12"/>
  <c r="A9" i="12"/>
  <c r="A8" i="12"/>
  <c r="A7" i="12"/>
  <c r="AH31" i="12" l="1"/>
  <c r="A22" i="11" l="1"/>
  <c r="A21" i="11"/>
  <c r="A20" i="11"/>
  <c r="A19" i="11"/>
  <c r="AH18" i="11"/>
  <c r="AH17" i="11"/>
  <c r="A16" i="11"/>
  <c r="AH15" i="11"/>
  <c r="AH14" i="11"/>
  <c r="AH13" i="11"/>
  <c r="A13" i="11"/>
  <c r="A12" i="11"/>
  <c r="AH11" i="11"/>
  <c r="A11" i="11"/>
  <c r="AH10" i="11"/>
  <c r="A10" i="11"/>
  <c r="A9" i="11"/>
  <c r="A8" i="11"/>
  <c r="A7" i="11"/>
  <c r="AH6" i="11"/>
  <c r="AH5" i="11" s="1"/>
  <c r="AH24" i="11" s="1"/>
  <c r="AH6" i="10" l="1"/>
  <c r="AH5" i="10" s="1"/>
  <c r="A7" i="10"/>
  <c r="A8" i="10"/>
  <c r="A9" i="10"/>
  <c r="A10" i="10"/>
  <c r="A11" i="10"/>
  <c r="AH11" i="10"/>
  <c r="A12" i="10"/>
  <c r="A13" i="10"/>
  <c r="AH13" i="10"/>
  <c r="A14" i="10"/>
  <c r="AH14" i="10"/>
  <c r="A15" i="10"/>
  <c r="AH16" i="10"/>
  <c r="A17" i="10"/>
  <c r="A18" i="10"/>
  <c r="A19" i="10"/>
  <c r="AH20" i="10"/>
  <c r="A21" i="10"/>
  <c r="A22" i="10"/>
  <c r="A23" i="10"/>
  <c r="A24" i="10"/>
  <c r="A26" i="10"/>
  <c r="AH28" i="10"/>
  <c r="AH27" i="10" s="1"/>
  <c r="A29" i="10"/>
  <c r="A30" i="10"/>
  <c r="A31" i="10"/>
  <c r="A32" i="10"/>
  <c r="A33" i="10"/>
  <c r="A34" i="10"/>
  <c r="AH35" i="10"/>
  <c r="A36" i="10"/>
  <c r="A37" i="10"/>
  <c r="A38" i="10"/>
  <c r="A39" i="10"/>
  <c r="A40" i="10"/>
  <c r="A41" i="10"/>
  <c r="R42" i="10"/>
  <c r="AH43" i="10"/>
  <c r="AH42" i="10" s="1"/>
  <c r="A44" i="10"/>
  <c r="AH45" i="10" l="1"/>
  <c r="A71" i="9" l="1"/>
  <c r="AH70" i="9"/>
  <c r="AH69" i="9"/>
  <c r="A68" i="9"/>
  <c r="A67" i="9"/>
  <c r="A66" i="9"/>
  <c r="A65" i="9"/>
  <c r="AH64" i="9"/>
  <c r="AH63" i="9"/>
  <c r="A62" i="9"/>
  <c r="A61" i="9"/>
  <c r="A60" i="9"/>
  <c r="A59" i="9"/>
  <c r="AH58" i="9"/>
  <c r="AH57" i="9"/>
  <c r="A56" i="9"/>
  <c r="AH55" i="9"/>
  <c r="A54" i="9"/>
  <c r="A53" i="9"/>
  <c r="A52" i="9"/>
  <c r="AH51" i="9"/>
  <c r="AH50" i="9"/>
  <c r="A50" i="9"/>
  <c r="AH49" i="9"/>
  <c r="A49" i="9"/>
  <c r="AH48" i="9"/>
  <c r="A48" i="9"/>
  <c r="AH47" i="9"/>
  <c r="AH45" i="9" s="1"/>
  <c r="A46" i="9"/>
  <c r="A44" i="9"/>
  <c r="A43" i="9"/>
  <c r="AH40" i="9"/>
  <c r="A40" i="9"/>
  <c r="AH39" i="9"/>
  <c r="AH38" i="9"/>
  <c r="AH31" i="9"/>
  <c r="A30" i="9"/>
  <c r="A29" i="9"/>
  <c r="A28" i="9"/>
  <c r="A27" i="9"/>
  <c r="A26" i="9"/>
  <c r="A25" i="9"/>
  <c r="AH24" i="9"/>
  <c r="A23" i="9"/>
  <c r="AH22" i="9"/>
  <c r="AH20" i="9" s="1"/>
  <c r="A21" i="9"/>
  <c r="A19" i="9"/>
  <c r="A18" i="9"/>
  <c r="AH17" i="9"/>
  <c r="AH16" i="9"/>
  <c r="AH14" i="9"/>
  <c r="A13" i="9"/>
  <c r="AH12" i="9"/>
  <c r="A11" i="9"/>
  <c r="A10" i="9"/>
  <c r="A9" i="9"/>
  <c r="A8" i="9"/>
  <c r="A7" i="9"/>
  <c r="AH6" i="9"/>
  <c r="AH5" i="9" l="1"/>
  <c r="AH72" i="9" s="1"/>
  <c r="AH27" i="7"/>
  <c r="AH22" i="7"/>
  <c r="AH10" i="7"/>
  <c r="A13" i="7" l="1"/>
  <c r="A14" i="7"/>
  <c r="A12" i="7"/>
  <c r="A34" i="7"/>
  <c r="A25" i="7"/>
  <c r="A24" i="7"/>
  <c r="A23" i="7"/>
  <c r="R26" i="7" l="1"/>
  <c r="A43" i="7"/>
  <c r="A42" i="7"/>
  <c r="A41" i="7"/>
  <c r="A40" i="7"/>
  <c r="A39" i="7"/>
  <c r="A38" i="7"/>
  <c r="A37" i="7"/>
  <c r="AH36" i="7"/>
  <c r="AH35" i="7" s="1"/>
  <c r="A33" i="7"/>
  <c r="A32" i="7"/>
  <c r="A31" i="7"/>
  <c r="A30" i="7"/>
  <c r="A29" i="7"/>
  <c r="A28" i="7"/>
  <c r="AH26" i="7"/>
  <c r="A21" i="7"/>
  <c r="A20" i="7"/>
  <c r="A19" i="7"/>
  <c r="AH18" i="7"/>
  <c r="A17" i="7"/>
  <c r="AH16" i="7"/>
  <c r="AH15" i="7" s="1"/>
  <c r="R15" i="7"/>
  <c r="A11" i="7"/>
  <c r="A9" i="7"/>
  <c r="A8" i="7"/>
  <c r="A7" i="7"/>
  <c r="AH6" i="7"/>
  <c r="R5" i="7"/>
  <c r="AH5" i="7" l="1"/>
  <c r="AH44" i="7" l="1"/>
  <c r="D30" i="5" l="1"/>
  <c r="A30" i="5"/>
  <c r="D29" i="5"/>
  <c r="A29" i="5" s="1"/>
  <c r="D28" i="5"/>
  <c r="A28" i="5"/>
  <c r="D27" i="5"/>
  <c r="A27" i="5" s="1"/>
  <c r="AH26" i="5"/>
  <c r="AH25" i="5" s="1"/>
  <c r="D24" i="5"/>
  <c r="D23" i="5"/>
  <c r="AH22" i="5"/>
  <c r="C22" i="5"/>
  <c r="C23" i="5" s="1"/>
  <c r="D21" i="5"/>
  <c r="D20" i="5"/>
  <c r="D19" i="5"/>
  <c r="D18" i="5"/>
  <c r="AH17" i="5"/>
  <c r="C17" i="5"/>
  <c r="C21" i="5" s="1"/>
  <c r="A21" i="5" s="1"/>
  <c r="D15" i="5"/>
  <c r="A15" i="5" s="1"/>
  <c r="M14" i="5"/>
  <c r="D14" i="5"/>
  <c r="A14" i="5" s="1"/>
  <c r="AH13" i="5"/>
  <c r="M12" i="5"/>
  <c r="D12" i="5"/>
  <c r="A12" i="5"/>
  <c r="M11" i="5"/>
  <c r="D11" i="5"/>
  <c r="A11" i="5" s="1"/>
  <c r="M10" i="5"/>
  <c r="D10" i="5"/>
  <c r="A10" i="5"/>
  <c r="AH9" i="5"/>
  <c r="M8" i="5"/>
  <c r="C8" i="5"/>
  <c r="A8" i="5" s="1"/>
  <c r="C7" i="5"/>
  <c r="A7" i="5" s="1"/>
  <c r="AH6" i="5"/>
  <c r="D30" i="4"/>
  <c r="A30" i="4"/>
  <c r="D29" i="4"/>
  <c r="A29" i="4" s="1"/>
  <c r="D28" i="4"/>
  <c r="A28" i="4" s="1"/>
  <c r="D27" i="4"/>
  <c r="A27" i="4"/>
  <c r="AL26" i="4"/>
  <c r="AL25" i="4" s="1"/>
  <c r="D24" i="4"/>
  <c r="D23" i="4"/>
  <c r="AL22" i="4"/>
  <c r="C22" i="4"/>
  <c r="C23" i="4" s="1"/>
  <c r="D21" i="4"/>
  <c r="D20" i="4"/>
  <c r="D19" i="4"/>
  <c r="D18" i="4"/>
  <c r="AL17" i="4"/>
  <c r="AL16" i="4" s="1"/>
  <c r="C17" i="4"/>
  <c r="C21" i="4" s="1"/>
  <c r="D15" i="4"/>
  <c r="A15" i="4" s="1"/>
  <c r="Q14" i="4"/>
  <c r="D14" i="4"/>
  <c r="A14" i="4" s="1"/>
  <c r="AL13" i="4"/>
  <c r="Q12" i="4"/>
  <c r="D12" i="4"/>
  <c r="A12" i="4"/>
  <c r="Q11" i="4"/>
  <c r="D11" i="4"/>
  <c r="A11" i="4" s="1"/>
  <c r="Q10" i="4"/>
  <c r="D10" i="4"/>
  <c r="A10" i="4" s="1"/>
  <c r="AL9" i="4"/>
  <c r="Q8" i="4"/>
  <c r="C8" i="4"/>
  <c r="A8" i="4" s="1"/>
  <c r="C7" i="4"/>
  <c r="A7" i="4"/>
  <c r="AL6" i="4"/>
  <c r="AL5" i="4" s="1"/>
  <c r="AH5" i="5" l="1"/>
  <c r="A23" i="4"/>
  <c r="A21" i="4"/>
  <c r="AH16" i="5"/>
  <c r="A23" i="5"/>
  <c r="C18" i="5"/>
  <c r="A18" i="5" s="1"/>
  <c r="C20" i="5"/>
  <c r="A20" i="5" s="1"/>
  <c r="C24" i="5"/>
  <c r="A24" i="5" s="1"/>
  <c r="C19" i="5"/>
  <c r="A19" i="5" s="1"/>
  <c r="AL31" i="4"/>
  <c r="C18" i="4"/>
  <c r="A18" i="4" s="1"/>
  <c r="C20" i="4"/>
  <c r="A20" i="4" s="1"/>
  <c r="C19" i="4"/>
  <c r="A19" i="4" s="1"/>
  <c r="C24" i="4"/>
  <c r="A24" i="4" s="1"/>
  <c r="AH31" i="5" l="1"/>
</calcChain>
</file>

<file path=xl/comments1.xml><?xml version="1.0" encoding="utf-8"?>
<comments xmlns="http://schemas.openxmlformats.org/spreadsheetml/2006/main">
  <authors>
    <author>Francis Castro</author>
  </authors>
  <commentList>
    <comment ref="U2" authorId="0" shapeId="0">
      <text>
        <r>
          <rPr>
            <sz val="9"/>
            <color indexed="81"/>
            <rFont val="Tahoma"/>
            <family val="2"/>
          </rPr>
          <t>Seguimiento a la planificación y programación de los productos.</t>
        </r>
      </text>
    </comment>
    <comment ref="U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V3" authorId="0" shapeId="0">
      <text>
        <r>
          <rPr>
            <sz val="9"/>
            <color indexed="81"/>
            <rFont val="Tahoma"/>
            <family val="2"/>
          </rPr>
          <t>Es lo que se pretende alcanzar al final del periodo.</t>
        </r>
      </text>
    </comment>
    <comment ref="W3" authorId="0" shapeId="0">
      <text>
        <r>
          <rPr>
            <sz val="9"/>
            <color indexed="81"/>
            <rFont val="Tahoma"/>
            <family val="2"/>
          </rPr>
          <t>Representa los términos en que se debe medir el indicador de producto.</t>
        </r>
      </text>
    </comment>
    <comment ref="X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Y3" authorId="0" shapeId="0">
      <text>
        <r>
          <rPr>
            <sz val="9"/>
            <color indexed="81"/>
            <rFont val="Tahoma"/>
            <family val="2"/>
          </rPr>
          <t>Periodo desde el primero de enero al 30 de marzo</t>
        </r>
      </text>
    </comment>
    <comment ref="AA3" authorId="0" shapeId="0">
      <text>
        <r>
          <rPr>
            <sz val="9"/>
            <color indexed="81"/>
            <rFont val="Tahoma"/>
            <family val="2"/>
          </rPr>
          <t>Periodo desde el primero de abril al 30 de junio</t>
        </r>
      </text>
    </comment>
    <comment ref="AC3" authorId="0" shapeId="0">
      <text>
        <r>
          <rPr>
            <sz val="9"/>
            <color indexed="81"/>
            <rFont val="Tahoma"/>
            <family val="2"/>
          </rPr>
          <t>Periodo desde el primero de julio al 30 de septiembre</t>
        </r>
      </text>
    </comment>
    <comment ref="AE3" authorId="0" shapeId="0">
      <text>
        <r>
          <rPr>
            <sz val="9"/>
            <color indexed="81"/>
            <rFont val="Tahoma"/>
            <family val="2"/>
          </rPr>
          <t>Periodo desde el primero de octubre al 31 de diciembre</t>
        </r>
      </text>
    </comment>
    <comment ref="AK3" authorId="0" shapeId="0">
      <text>
        <r>
          <rPr>
            <sz val="9"/>
            <color indexed="81"/>
            <rFont val="Tahoma"/>
            <family val="2"/>
          </rPr>
          <t>De dónde provienen los fondos.</t>
        </r>
      </text>
    </comment>
    <comment ref="AL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b/>
            <sz val="9"/>
            <color indexed="81"/>
            <rFont val="Tahoma"/>
            <family val="2"/>
          </rPr>
          <t>Francis Castro:</t>
        </r>
        <r>
          <rPr>
            <sz val="9"/>
            <color indexed="81"/>
            <rFont val="Tahoma"/>
            <family val="2"/>
          </rPr>
          <t xml:space="preserve">
Eje Estratégico</t>
        </r>
      </text>
    </comment>
    <comment ref="G4" authorId="0" shapeId="0">
      <text>
        <r>
          <rPr>
            <b/>
            <sz val="9"/>
            <color indexed="81"/>
            <rFont val="Tahoma"/>
            <family val="2"/>
          </rPr>
          <t>Francis Castro:</t>
        </r>
        <r>
          <rPr>
            <sz val="9"/>
            <color indexed="81"/>
            <rFont val="Tahoma"/>
            <family val="2"/>
          </rPr>
          <t xml:space="preserve">
Objetivo Estratégico</t>
        </r>
      </text>
    </comment>
    <comment ref="H4" authorId="0" shapeId="0">
      <text>
        <r>
          <rPr>
            <b/>
            <sz val="9"/>
            <color indexed="81"/>
            <rFont val="Tahoma"/>
            <family val="2"/>
          </rPr>
          <t>Francis Castro:</t>
        </r>
        <r>
          <rPr>
            <sz val="9"/>
            <color indexed="81"/>
            <rFont val="Tahoma"/>
            <family val="2"/>
          </rPr>
          <t xml:space="preserve">
Estrategia</t>
        </r>
      </text>
    </comment>
    <comment ref="I4" authorId="0" shapeId="0">
      <text>
        <r>
          <rPr>
            <b/>
            <sz val="9"/>
            <color indexed="81"/>
            <rFont val="Tahoma"/>
            <family val="2"/>
          </rPr>
          <t>Francis Castro:</t>
        </r>
        <r>
          <rPr>
            <sz val="9"/>
            <color indexed="81"/>
            <rFont val="Tahoma"/>
            <family val="2"/>
          </rPr>
          <t xml:space="preserve">
Producto Estratégico definido en el PEI 2018-2020.</t>
        </r>
      </text>
    </comment>
    <comment ref="J4" authorId="0" shapeId="0">
      <text>
        <r>
          <rPr>
            <sz val="9"/>
            <color indexed="81"/>
            <rFont val="Tahoma"/>
            <family val="2"/>
          </rPr>
          <t xml:space="preserve">Son bienes y/o servicios que la institución entrega a la población o a otras instituciones. Constituyen la “razón de ser” de la institución
</t>
        </r>
      </text>
    </comment>
    <comment ref="K4" authorId="0" shapeId="0">
      <text>
        <r>
          <rPr>
            <sz val="9"/>
            <color indexed="81"/>
            <rFont val="Tahoma"/>
            <family val="2"/>
          </rPr>
          <t>Son bienes o servicios que la institución genera pero que se consumen dentro de la institución.</t>
        </r>
      </text>
    </comment>
    <comment ref="L4" authorId="0" shapeId="0">
      <text>
        <r>
          <rPr>
            <sz val="9"/>
            <color indexed="81"/>
            <rFont val="Tahoma"/>
            <family val="2"/>
          </rPr>
          <t xml:space="preserve">conjunto de acciones que se llevan a cabo para cumplir las metas de un producto o subproducto. 
</t>
        </r>
      </text>
    </comment>
    <comment ref="N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O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P4" authorId="0" shapeId="0">
      <text>
        <r>
          <rPr>
            <sz val="9"/>
            <color indexed="81"/>
            <rFont val="Tahoma"/>
            <family val="2"/>
          </rPr>
          <t>Responsables al más alto nivel de las áreas.</t>
        </r>
      </text>
    </comment>
    <comment ref="Q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R4" authorId="0" shapeId="0">
      <text>
        <r>
          <rPr>
            <sz val="9"/>
            <color indexed="81"/>
            <rFont val="Tahoma"/>
            <family val="2"/>
          </rPr>
          <t xml:space="preserve">Situación actual sobre el nivel de avance físico de la  actividad, subproducto, producto…
</t>
        </r>
      </text>
    </comment>
    <comment ref="S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T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Segmentación o representación trimestral de la meta.</t>
        </r>
      </text>
    </comment>
    <comment ref="AD4" authorId="0" shapeId="0">
      <text>
        <r>
          <rPr>
            <sz val="9"/>
            <color indexed="81"/>
            <rFont val="Tahoma"/>
            <family val="2"/>
          </rPr>
          <t>Colocar el avance en relación a la meta propuesta para el mismo periodo.</t>
        </r>
      </text>
    </comment>
    <comment ref="AE4" authorId="0" shapeId="0">
      <text>
        <r>
          <rPr>
            <sz val="9"/>
            <color indexed="81"/>
            <rFont val="Tahoma"/>
            <family val="2"/>
          </rPr>
          <t>Segmentación o representación trimestral de la meta.</t>
        </r>
      </text>
    </comment>
    <comment ref="AF4" authorId="0" shapeId="0">
      <text>
        <r>
          <rPr>
            <sz val="9"/>
            <color indexed="81"/>
            <rFont val="Tahoma"/>
            <family val="2"/>
          </rPr>
          <t>Colocar el avance en relación a la meta propuesta para el mismo periodo.</t>
        </r>
      </text>
    </comment>
    <comment ref="AG4" authorId="0" shapeId="0">
      <text>
        <r>
          <rPr>
            <sz val="9"/>
            <color indexed="81"/>
            <rFont val="Tahoma"/>
            <family val="2"/>
          </rPr>
          <t>Desplegar el listado de insumos por actividad o tarea.</t>
        </r>
      </text>
    </comment>
  </commentList>
</comments>
</file>

<file path=xl/comments10.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1.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2.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3.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4.xml><?xml version="1.0" encoding="utf-8"?>
<comments xmlns="http://schemas.openxmlformats.org/spreadsheetml/2006/main">
  <authors>
    <author>Francis Castro</author>
  </authors>
  <commentList>
    <comment ref="U2" authorId="0" shapeId="0">
      <text>
        <r>
          <rPr>
            <sz val="9"/>
            <color indexed="81"/>
            <rFont val="Tahoma"/>
            <family val="2"/>
          </rPr>
          <t>Seguimiento a la planificación y programación de los productos.</t>
        </r>
      </text>
    </comment>
    <comment ref="U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V3" authorId="0" shapeId="0">
      <text>
        <r>
          <rPr>
            <sz val="9"/>
            <color indexed="81"/>
            <rFont val="Tahoma"/>
            <family val="2"/>
          </rPr>
          <t>Es lo que se pretende alcanzar al final del periodo.</t>
        </r>
      </text>
    </comment>
    <comment ref="W3" authorId="0" shapeId="0">
      <text>
        <r>
          <rPr>
            <sz val="9"/>
            <color indexed="81"/>
            <rFont val="Tahoma"/>
            <family val="2"/>
          </rPr>
          <t>Representa los términos en que se debe medir el indcador de producto.</t>
        </r>
      </text>
    </comment>
    <comment ref="X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Y3" authorId="0" shapeId="0">
      <text>
        <r>
          <rPr>
            <sz val="9"/>
            <color indexed="81"/>
            <rFont val="Tahoma"/>
            <family val="2"/>
          </rPr>
          <t>Periodo desde el primero de enero al 30 de marzo</t>
        </r>
      </text>
    </comment>
    <comment ref="AA3" authorId="0" shapeId="0">
      <text>
        <r>
          <rPr>
            <sz val="9"/>
            <color indexed="81"/>
            <rFont val="Tahoma"/>
            <family val="2"/>
          </rPr>
          <t>Periodo desde el primero de abril al 30 de junio</t>
        </r>
      </text>
    </comment>
    <comment ref="AC3" authorId="0" shapeId="0">
      <text>
        <r>
          <rPr>
            <sz val="9"/>
            <color indexed="81"/>
            <rFont val="Tahoma"/>
            <family val="2"/>
          </rPr>
          <t>Periodo desde el primero de julio al 30 de septiembre</t>
        </r>
      </text>
    </comment>
    <comment ref="AE3" authorId="0" shapeId="0">
      <text>
        <r>
          <rPr>
            <sz val="9"/>
            <color indexed="81"/>
            <rFont val="Tahoma"/>
            <family val="2"/>
          </rPr>
          <t>Periodo desde el primero de octubre al 31 de diciembre</t>
        </r>
      </text>
    </comment>
    <comment ref="AK3" authorId="0" shapeId="0">
      <text>
        <r>
          <rPr>
            <sz val="9"/>
            <color indexed="81"/>
            <rFont val="Tahoma"/>
            <family val="2"/>
          </rPr>
          <t>De dónde provienen los fondos.</t>
        </r>
      </text>
    </comment>
    <comment ref="AL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b/>
            <sz val="9"/>
            <color indexed="81"/>
            <rFont val="Tahoma"/>
            <family val="2"/>
          </rPr>
          <t>Francis Castro:</t>
        </r>
        <r>
          <rPr>
            <sz val="9"/>
            <color indexed="81"/>
            <rFont val="Tahoma"/>
            <family val="2"/>
          </rPr>
          <t xml:space="preserve">
Eje Estratégico</t>
        </r>
      </text>
    </comment>
    <comment ref="G4" authorId="0" shapeId="0">
      <text>
        <r>
          <rPr>
            <b/>
            <sz val="9"/>
            <color indexed="81"/>
            <rFont val="Tahoma"/>
            <family val="2"/>
          </rPr>
          <t>Francis Castro:</t>
        </r>
        <r>
          <rPr>
            <sz val="9"/>
            <color indexed="81"/>
            <rFont val="Tahoma"/>
            <family val="2"/>
          </rPr>
          <t xml:space="preserve">
Objetivo Estratégico</t>
        </r>
      </text>
    </comment>
    <comment ref="H4" authorId="0" shapeId="0">
      <text>
        <r>
          <rPr>
            <b/>
            <sz val="9"/>
            <color indexed="81"/>
            <rFont val="Tahoma"/>
            <family val="2"/>
          </rPr>
          <t>Francis Castro:</t>
        </r>
        <r>
          <rPr>
            <sz val="9"/>
            <color indexed="81"/>
            <rFont val="Tahoma"/>
            <family val="2"/>
          </rPr>
          <t xml:space="preserve">
Estrategia</t>
        </r>
      </text>
    </comment>
    <comment ref="I4" authorId="0" shapeId="0">
      <text>
        <r>
          <rPr>
            <b/>
            <sz val="9"/>
            <color indexed="81"/>
            <rFont val="Tahoma"/>
            <family val="2"/>
          </rPr>
          <t>Francis Castro:</t>
        </r>
        <r>
          <rPr>
            <sz val="9"/>
            <color indexed="81"/>
            <rFont val="Tahoma"/>
            <family val="2"/>
          </rPr>
          <t xml:space="preserve">
Producto Estratégico definido en el PEI 2018-2020.</t>
        </r>
      </text>
    </comment>
    <comment ref="J4" authorId="0" shapeId="0">
      <text>
        <r>
          <rPr>
            <sz val="9"/>
            <color indexed="81"/>
            <rFont val="Tahoma"/>
            <family val="2"/>
          </rPr>
          <t xml:space="preserve">Son bienes y/o servicios que la institución entrega a la población o a otras instituciones. Constituyen la “razón de ser” de la institución
</t>
        </r>
      </text>
    </comment>
    <comment ref="K4" authorId="0" shapeId="0">
      <text>
        <r>
          <rPr>
            <sz val="9"/>
            <color indexed="81"/>
            <rFont val="Tahoma"/>
            <family val="2"/>
          </rPr>
          <t>Son bienes o servicios que la institución genera pero que se consumen dentro de la institución.</t>
        </r>
      </text>
    </comment>
    <comment ref="L4" authorId="0" shapeId="0">
      <text>
        <r>
          <rPr>
            <sz val="9"/>
            <color indexed="81"/>
            <rFont val="Tahoma"/>
            <family val="2"/>
          </rPr>
          <t xml:space="preserve">conjunto de acciones que se llevan a cabo para cumplir las metas de un producto o subproducto. 
</t>
        </r>
      </text>
    </comment>
    <comment ref="N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O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P4" authorId="0" shapeId="0">
      <text>
        <r>
          <rPr>
            <sz val="9"/>
            <color indexed="81"/>
            <rFont val="Tahoma"/>
            <family val="2"/>
          </rPr>
          <t>Responsables al más alto nivel de las áreas.</t>
        </r>
      </text>
    </comment>
    <comment ref="Q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R4" authorId="0" shapeId="0">
      <text>
        <r>
          <rPr>
            <sz val="9"/>
            <color indexed="81"/>
            <rFont val="Tahoma"/>
            <family val="2"/>
          </rPr>
          <t xml:space="preserve">Situación actual sobre el nivel de avance físico de la  actividad, subproducto, producto…
</t>
        </r>
      </text>
    </comment>
    <comment ref="S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T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Segmentación o representación trimestral de la meta.</t>
        </r>
      </text>
    </comment>
    <comment ref="AD4" authorId="0" shapeId="0">
      <text>
        <r>
          <rPr>
            <sz val="9"/>
            <color indexed="81"/>
            <rFont val="Tahoma"/>
            <family val="2"/>
          </rPr>
          <t>Colocar el avance en relación a la meta propuesta para el mismo periodo.</t>
        </r>
      </text>
    </comment>
    <comment ref="AE4" authorId="0" shapeId="0">
      <text>
        <r>
          <rPr>
            <sz val="9"/>
            <color indexed="81"/>
            <rFont val="Tahoma"/>
            <family val="2"/>
          </rPr>
          <t>Segmentación o representación trimestral de la meta.</t>
        </r>
      </text>
    </comment>
    <comment ref="AF4" authorId="0" shapeId="0">
      <text>
        <r>
          <rPr>
            <sz val="9"/>
            <color indexed="81"/>
            <rFont val="Tahoma"/>
            <family val="2"/>
          </rPr>
          <t>Colocar el avance en relación a la meta propuesta para el mismo periodo.</t>
        </r>
      </text>
    </comment>
    <comment ref="AG4" authorId="0" shapeId="0">
      <text>
        <r>
          <rPr>
            <sz val="9"/>
            <color indexed="81"/>
            <rFont val="Tahoma"/>
            <family val="2"/>
          </rPr>
          <t>Desplegar el listado de insumos por actividad o tarea.</t>
        </r>
      </text>
    </comment>
  </commentList>
</comments>
</file>

<file path=xl/comments15.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2.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3.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4.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5.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6.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7.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8.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9.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sharedStrings.xml><?xml version="1.0" encoding="utf-8"?>
<sst xmlns="http://schemas.openxmlformats.org/spreadsheetml/2006/main" count="5815" uniqueCount="935">
  <si>
    <t>MATRIZ POA 2022</t>
  </si>
  <si>
    <t>Insumos</t>
  </si>
  <si>
    <t>Área:</t>
  </si>
  <si>
    <t>Departamento de Comunicaciones</t>
  </si>
  <si>
    <t>Seguimiento y Control de la Ejecución Física</t>
  </si>
  <si>
    <t>Seguimiento a la ejecución financiera</t>
  </si>
  <si>
    <t>Renglón de Planificación</t>
  </si>
  <si>
    <t>Gestión del Tiempo</t>
  </si>
  <si>
    <t xml:space="preserve">Indicador Clave de Producto (KPI) </t>
  </si>
  <si>
    <t>Meta</t>
  </si>
  <si>
    <t>Unidad de medición</t>
  </si>
  <si>
    <t>Peso del producto</t>
  </si>
  <si>
    <t>Primer Trimestre</t>
  </si>
  <si>
    <t>Segundo Trimestre</t>
  </si>
  <si>
    <t>Tercer Trimestre</t>
  </si>
  <si>
    <t>Cuarto Trimestre</t>
  </si>
  <si>
    <t>Fuente de financiamiento</t>
  </si>
  <si>
    <t xml:space="preserve">Presupuesto </t>
  </si>
  <si>
    <t>ID Combinado</t>
  </si>
  <si>
    <t>Cód. Área</t>
  </si>
  <si>
    <t>Cód. Producto</t>
  </si>
  <si>
    <t>Cód. Sub-Producto</t>
  </si>
  <si>
    <t>Cód. Actividad</t>
  </si>
  <si>
    <t>Producto</t>
  </si>
  <si>
    <t>Sub-Producto</t>
  </si>
  <si>
    <t>Actividad</t>
  </si>
  <si>
    <t>Entregable/ Medio de Verificación</t>
  </si>
  <si>
    <t>Área responsable</t>
  </si>
  <si>
    <t>Persona Responsable</t>
  </si>
  <si>
    <t>Involucrados internos</t>
  </si>
  <si>
    <t>Estado</t>
  </si>
  <si>
    <t>Inicio planificado</t>
  </si>
  <si>
    <t>Fin planificado</t>
  </si>
  <si>
    <t>Real</t>
  </si>
  <si>
    <t>Insumo 1er Trimestre</t>
  </si>
  <si>
    <t>Insumo 2do Trimestre</t>
  </si>
  <si>
    <t>Insumo 3er Trimestre</t>
  </si>
  <si>
    <t>Insumo 4to Trimestre</t>
  </si>
  <si>
    <t>DCO</t>
  </si>
  <si>
    <t>Porcentaje de implementación del Plan de Mejora</t>
  </si>
  <si>
    <t>%</t>
  </si>
  <si>
    <t>Presupuesto Nacional</t>
  </si>
  <si>
    <t>Porcentaje de implementación de la Estructura organizativa del DCO</t>
  </si>
  <si>
    <t>Contratar personal requerido</t>
  </si>
  <si>
    <t>Contratos firmados</t>
  </si>
  <si>
    <t>DRH</t>
  </si>
  <si>
    <t>Iniciado</t>
  </si>
  <si>
    <t>Personal profesional permanente/temporal</t>
  </si>
  <si>
    <t>Adquirir de equipos, softwares de trabajo</t>
  </si>
  <si>
    <t>Equipos y software requeridos</t>
  </si>
  <si>
    <t>Encargado del Departamento de Comunicaciones</t>
  </si>
  <si>
    <t>DTI</t>
  </si>
  <si>
    <t>Computadores de escritorio, Impresora Multifuncional, Mouses alámbricos, Software para oficinas</t>
  </si>
  <si>
    <t>Suministros de oficina, personal, equipos y artículos informáticos</t>
  </si>
  <si>
    <t xml:space="preserve">Solicitar las capacitaciones aplicables </t>
  </si>
  <si>
    <t>Capacitaciones solicitadas</t>
  </si>
  <si>
    <t xml:space="preserve">Empresas suplidoras de capacitación y desarrollo tanto nacional e internacional, , coach o facilitadores para charlas, confección e impresión de materiales,  material POP, etc.  refrigerios, material gastable, etc. </t>
  </si>
  <si>
    <t>Porcentaje de avance del Modelo Operativo del DCO</t>
  </si>
  <si>
    <t>DPD</t>
  </si>
  <si>
    <t>Sin iniciar</t>
  </si>
  <si>
    <t>Todo el año</t>
  </si>
  <si>
    <t>Diseñar el boletín/revista institucional</t>
  </si>
  <si>
    <t>Borrador con el diseño del boletín/revista</t>
  </si>
  <si>
    <t>DRH/DDE</t>
  </si>
  <si>
    <t>Diagramar el boletín/revista</t>
  </si>
  <si>
    <t>Boletín/revista</t>
  </si>
  <si>
    <t>Difundir el boletín/revista</t>
  </si>
  <si>
    <t>Publicación en Intranet y redes sociales</t>
  </si>
  <si>
    <t>Porcentaje del plan de comunicación externa formulado</t>
  </si>
  <si>
    <t>Actividades con medios de comunicación, gestionadas</t>
  </si>
  <si>
    <t xml:space="preserve">Producir y coordinar spots de publicidad externa </t>
  </si>
  <si>
    <t>Publicidad</t>
  </si>
  <si>
    <t>DAF</t>
  </si>
  <si>
    <t xml:space="preserve">Elaborar las notas de prensa y envío a los medios </t>
  </si>
  <si>
    <t xml:space="preserve">Crear los informes diario sobre las noticias de interés nacional </t>
  </si>
  <si>
    <t>Síntesis entregada al Director Ejecutivo</t>
  </si>
  <si>
    <t>DCO/DDE</t>
  </si>
  <si>
    <t xml:space="preserve">Elaborar de sondeo de notas de prensa institucionales publicadas </t>
  </si>
  <si>
    <t xml:space="preserve">Fotos y videos </t>
  </si>
  <si>
    <t>Producir contenido para la página Web</t>
  </si>
  <si>
    <t>Posteo de contenido en página Web</t>
  </si>
  <si>
    <t xml:space="preserve">Internet, TV y Radio </t>
  </si>
  <si>
    <t>Porcentaje de cumplimiento del Plan creación de contenido digital</t>
  </si>
  <si>
    <t>Incrementar la visibilidad de la Institución en los Ecosistemas Digitales</t>
  </si>
  <si>
    <t>Participar en los operativos para levantar las informaciones para los contenidos</t>
  </si>
  <si>
    <t>Levantamiento de información de contenido</t>
  </si>
  <si>
    <t>Producir y coordinar la creación de contenido de la UTECT</t>
  </si>
  <si>
    <t xml:space="preserve">Creación de los contenidos en los operativos </t>
  </si>
  <si>
    <t xml:space="preserve">Postear contenido generado en operativos en redes sociales </t>
  </si>
  <si>
    <t>Publicación de contenidos en los operativos en redes sociales</t>
  </si>
  <si>
    <t>Dar seguimiento al contenido publicado a las redes sociales de la UTECT</t>
  </si>
  <si>
    <t>Respuesta a los comentarios emitidos en las publicaciones de los contenidos</t>
  </si>
  <si>
    <t>Actualizar y mejorar la página Web de la UTECT</t>
  </si>
  <si>
    <t>Página Web</t>
  </si>
  <si>
    <t xml:space="preserve">Definir estrategia para incrementar las comunidad digital </t>
  </si>
  <si>
    <t>Monitoreo del aumento de la comunidad digital</t>
  </si>
  <si>
    <t xml:space="preserve">Diseñar promoción digital </t>
  </si>
  <si>
    <t>Post promocionado</t>
  </si>
  <si>
    <t>Total:</t>
  </si>
  <si>
    <t>Departamento de Planificación y Desarrollo</t>
  </si>
  <si>
    <t>Plan de mejora en la gestión de la planificación institucional de la Unidad Ejecutora de Titulación de Terrenos del Estado, formulado</t>
  </si>
  <si>
    <t>Estructura organizativa de la UTECT, implementada</t>
  </si>
  <si>
    <t>Porcentaje de implementación de la Estructura organizativa de la UTECT</t>
  </si>
  <si>
    <t xml:space="preserve">Diseñar el mapa de procesos en función de los requerimientos organizacionales </t>
  </si>
  <si>
    <t>Mapa de procesos aprobado</t>
  </si>
  <si>
    <t>Encargada del DPD</t>
  </si>
  <si>
    <t>Todas las áreas</t>
  </si>
  <si>
    <t>Elaborar el manual de organización y función (MOF)</t>
  </si>
  <si>
    <t>Manual de organización y función (MOF) aprobado</t>
  </si>
  <si>
    <t>DDE</t>
  </si>
  <si>
    <t>Director Ejecutivo de la UTECT/ Encargada del DPD</t>
  </si>
  <si>
    <t>Estructura organizativa de Planificación, implementada</t>
  </si>
  <si>
    <t>Porcentaje de implementación de la Estructura organizativa de Planificación</t>
  </si>
  <si>
    <t>Encargada del DRH</t>
  </si>
  <si>
    <t>Requerir los equipos y software necesarios para realizar el trabajo</t>
  </si>
  <si>
    <t>Modelo Operativo de Planificación y Desarrollo, diseñado</t>
  </si>
  <si>
    <t>Porcentaje de avance del Modelo Operativo de DPD</t>
  </si>
  <si>
    <t>Documentar los procesos de planificación</t>
  </si>
  <si>
    <t>Procesos de planificación documentados</t>
  </si>
  <si>
    <t>Elaborar el Plan Estratégico Institucional</t>
  </si>
  <si>
    <t>Plan Estratégico Institucional elaborado</t>
  </si>
  <si>
    <t>Plan de mejora continua de la gestión y organización de las operaciones, formulado</t>
  </si>
  <si>
    <t>Porcentaje de avance</t>
  </si>
  <si>
    <t>Autodiagnóstico y Plan de Acción del Marco Común de Evaluación (CAF por sus siglas en inglés), iniciado</t>
  </si>
  <si>
    <t>Porcentaje de avance del informe de autodiagnóstico</t>
  </si>
  <si>
    <t>Determinar y programar sesiones de trabajo y de coordinación del autodiagnóstico.</t>
  </si>
  <si>
    <t>Cronograma de trabajo realizado</t>
  </si>
  <si>
    <t>Realizar el ejercicio de autodiagnóstico</t>
  </si>
  <si>
    <t>Minuta de reuniones realizadas</t>
  </si>
  <si>
    <t>Elaborar el informe autodiagnóstico CAF</t>
  </si>
  <si>
    <t>Informe diagnóstico elaborado</t>
  </si>
  <si>
    <t>Formular el Plan de Acción</t>
  </si>
  <si>
    <t>Plan de Acción formulado</t>
  </si>
  <si>
    <t>Modelo de gestión de la Cooperación Internacional, definido</t>
  </si>
  <si>
    <t>Porcentaje de avance del Modelo de gestión de la Cooperación Internacional</t>
  </si>
  <si>
    <t>Identificar los Organismos Internacionales en materia de Titulación para la Cooperación</t>
  </si>
  <si>
    <t xml:space="preserve">Organismos Internacionales en materia de Titulación identificados </t>
  </si>
  <si>
    <t>Elaborar y consensuar la política de cooperación internacional</t>
  </si>
  <si>
    <t>Política de gestión de la Cooperación Internacional realizada</t>
  </si>
  <si>
    <t>Plan de mejora en la gestión de la calidad y optimización de procesos, definido</t>
  </si>
  <si>
    <t xml:space="preserve">Porcentaje de avance del Plan de mejora de la gestión de la calidad </t>
  </si>
  <si>
    <t>Sistema de gestión de calidad basado en la norma ISO 9001:2015, definido</t>
  </si>
  <si>
    <t>Definir el Sistema de Gestión de Calidad</t>
  </si>
  <si>
    <t>Plan de trabajo para la implementación del Sistema de Gestión de Calidad realizado</t>
  </si>
  <si>
    <t>Creación de la Política de Calidad del Sistema de Gestión de Calidad</t>
  </si>
  <si>
    <t>Política de Calidad del Sistema de Gestión de Calidad creada</t>
  </si>
  <si>
    <t>Elaborar los procesos de las áreas misionales</t>
  </si>
  <si>
    <t>Procesos de las áreas misionales implementados</t>
  </si>
  <si>
    <t>Áreas Misionales</t>
  </si>
  <si>
    <t>Iniciar los procesos de las áreas de soporte</t>
  </si>
  <si>
    <t>Procesos de las áreas de soporte elaborados</t>
  </si>
  <si>
    <t>Áreas de Soporte</t>
  </si>
  <si>
    <t>Juana Aurelia Herrera Cuello</t>
  </si>
  <si>
    <t>Encargada del Departamento de Planificación y Desarrollo</t>
  </si>
  <si>
    <t>EE PEI</t>
  </si>
  <si>
    <t>OE PEI</t>
  </si>
  <si>
    <t>E PEI</t>
  </si>
  <si>
    <t>PE PEI</t>
  </si>
  <si>
    <t>EE</t>
  </si>
  <si>
    <t>OE</t>
  </si>
  <si>
    <t>E</t>
  </si>
  <si>
    <t>PE</t>
  </si>
  <si>
    <t>MATRIZ POA 2023</t>
  </si>
  <si>
    <t>Plan de mejora en la gestión del Departamento de Comunicaciones, realizado</t>
  </si>
  <si>
    <t>Estructura organizativa del DCO, incrementada</t>
  </si>
  <si>
    <t>Solicitar personal</t>
  </si>
  <si>
    <t>Encargado del DCO</t>
  </si>
  <si>
    <t>Modelo Operativo de Comunicaciones, implementado</t>
  </si>
  <si>
    <t>Documentar la gestión de comunicaciones en los procesos Misionales de la UTECT</t>
  </si>
  <si>
    <t>Borrador de procesos</t>
  </si>
  <si>
    <t>Revisar y validar los procesos del Departamento de Comunicaciones</t>
  </si>
  <si>
    <t>Directriz operacional validada</t>
  </si>
  <si>
    <t>Aprobar los procesos existente del Departamento de Comunicaciones</t>
  </si>
  <si>
    <t>Procesos de Comunicaciones aprobados</t>
  </si>
  <si>
    <t>Implementar los procesos existentes del Departamento de Comunicaciones</t>
  </si>
  <si>
    <t>Informe de Auditoría Interna</t>
  </si>
  <si>
    <r>
      <t>Plan de comunicación interna,</t>
    </r>
    <r>
      <rPr>
        <b/>
        <sz val="14"/>
        <color rgb="FFFF0000"/>
        <rFont val="Calibri Light"/>
        <family val="2"/>
      </rPr>
      <t xml:space="preserve"> </t>
    </r>
    <r>
      <rPr>
        <b/>
        <sz val="14"/>
        <rFont val="Calibri Light"/>
        <family val="2"/>
      </rPr>
      <t>realizado</t>
    </r>
  </si>
  <si>
    <t>Porcentaje de implementación del Plan de Comunicación Interna</t>
  </si>
  <si>
    <t>Plan de contenido de la intranet, implementado</t>
  </si>
  <si>
    <t>Porcentaje de implementación del plan de contenido del Intranet</t>
  </si>
  <si>
    <t>Diseñar el contenido transitorio de la INTRANET</t>
  </si>
  <si>
    <t>Plan de comunicación interna 2023 y su contenido</t>
  </si>
  <si>
    <t>Boletín y Revista Institucional Mensual, implementado</t>
  </si>
  <si>
    <t xml:space="preserve">Porcentaje de avance del diseño y difusión de los Boletines y Revistas </t>
  </si>
  <si>
    <t>Memorias de la UTECT Semestral,formulado</t>
  </si>
  <si>
    <t>Porcentaje de avance del diseño y difusión de las memorías de la UTECT</t>
  </si>
  <si>
    <t>Diseñar de la Memorías de la UTECT</t>
  </si>
  <si>
    <t>Borrador con el diseño de memoría institucional</t>
  </si>
  <si>
    <t>Diagramar Memorías de la UTECT</t>
  </si>
  <si>
    <t xml:space="preserve">memoría institucional </t>
  </si>
  <si>
    <t>Difundir Memorías de la UTECT</t>
  </si>
  <si>
    <r>
      <t xml:space="preserve">Plan de comunicación externa, </t>
    </r>
    <r>
      <rPr>
        <b/>
        <sz val="14"/>
        <rFont val="Calibri Light"/>
        <family val="2"/>
      </rPr>
      <t>realizado</t>
    </r>
  </si>
  <si>
    <t>Porcentaje de avance de las actividades con medios de comunicación</t>
  </si>
  <si>
    <t>Convocar los medios de comunicaciones</t>
  </si>
  <si>
    <t>Gestionar actividades de convivencia con los medios de comunicación</t>
  </si>
  <si>
    <t xml:space="preserve">Oficio de Solicitud </t>
  </si>
  <si>
    <t>Plan creación de contenido digital, publicado</t>
  </si>
  <si>
    <t>Barga Riveron Belliard</t>
  </si>
  <si>
    <t>Área</t>
  </si>
  <si>
    <t xml:space="preserve">Código </t>
  </si>
  <si>
    <t>Contacto</t>
  </si>
  <si>
    <t>Firmado?</t>
  </si>
  <si>
    <t>Status</t>
  </si>
  <si>
    <t>Clasificador</t>
  </si>
  <si>
    <t>Parametro</t>
  </si>
  <si>
    <t>Gestión del tiempo</t>
  </si>
  <si>
    <t>Column1</t>
  </si>
  <si>
    <t>Despacho de la Dirección Ejecutiva</t>
  </si>
  <si>
    <t>Anyely Medrano</t>
  </si>
  <si>
    <t>0% de avance</t>
  </si>
  <si>
    <t>Porcentaje</t>
  </si>
  <si>
    <t>Departamento Administrativo Financiero</t>
  </si>
  <si>
    <t>Mildred Rodriguez</t>
  </si>
  <si>
    <t>1-60% de avance</t>
  </si>
  <si>
    <t>Galón</t>
  </si>
  <si>
    <t>Gl</t>
  </si>
  <si>
    <t>Bargavila Riberon</t>
  </si>
  <si>
    <t>Avanzado</t>
  </si>
  <si>
    <t>61-80% de avance</t>
  </si>
  <si>
    <t>Instituciones acreditadas</t>
  </si>
  <si>
    <t>Ins. Acre.</t>
  </si>
  <si>
    <t>Juana Herrera</t>
  </si>
  <si>
    <t>Si</t>
  </si>
  <si>
    <t>Muy avanzado</t>
  </si>
  <si>
    <t>81-99% de avance</t>
  </si>
  <si>
    <t>Kilómetros</t>
  </si>
  <si>
    <t>Km</t>
  </si>
  <si>
    <t>Departamento de Recursos Humanos</t>
  </si>
  <si>
    <t>Mary Dely Bonilla</t>
  </si>
  <si>
    <t>Concluido</t>
  </si>
  <si>
    <t>Litro</t>
  </si>
  <si>
    <t>l</t>
  </si>
  <si>
    <t>Departamento de Seguridad</t>
  </si>
  <si>
    <t>DSE</t>
  </si>
  <si>
    <t>Sosa</t>
  </si>
  <si>
    <t>Parado</t>
  </si>
  <si>
    <t>Sin importar nivel de avances o no</t>
  </si>
  <si>
    <t>Metro(2)</t>
  </si>
  <si>
    <t>m</t>
  </si>
  <si>
    <t>Departamento de Tecnologías de la Información y Comunicación</t>
  </si>
  <si>
    <t>Jesús Alcantara</t>
  </si>
  <si>
    <t>Pasa al siguiente año</t>
  </si>
  <si>
    <t>Milla</t>
  </si>
  <si>
    <t>mi</t>
  </si>
  <si>
    <t>Departamento Jurídico</t>
  </si>
  <si>
    <t>DJU</t>
  </si>
  <si>
    <t>Wagner Benitez</t>
  </si>
  <si>
    <t>Número</t>
  </si>
  <si>
    <t>No.</t>
  </si>
  <si>
    <t>Departamento Políticas y Estrategias de Titulación TE</t>
  </si>
  <si>
    <t>DPE</t>
  </si>
  <si>
    <t>Unidad</t>
  </si>
  <si>
    <t>UD</t>
  </si>
  <si>
    <t>Dirección Catastral</t>
  </si>
  <si>
    <t>DCA</t>
  </si>
  <si>
    <t>Luís Beltre</t>
  </si>
  <si>
    <t xml:space="preserve">Dirección de Asuntos Comunitarios </t>
  </si>
  <si>
    <t>DAC</t>
  </si>
  <si>
    <t xml:space="preserve">Jezabel Peralta/Teo </t>
  </si>
  <si>
    <t>Dirección Legal de Titulación de TE</t>
  </si>
  <si>
    <t>DLE</t>
  </si>
  <si>
    <t>Suleyka Frias</t>
  </si>
  <si>
    <t xml:space="preserve">Departamento Administrativo y Financiero </t>
  </si>
  <si>
    <t>Plan de mejora en la gestión del Departamento Administrativo y Financiero, formulado</t>
  </si>
  <si>
    <t xml:space="preserve">Porcentaje de ejecución del Plan de mejora en la gestión del Departamento Administrativo y Financiero </t>
  </si>
  <si>
    <t>Incrementar la capacidad de respuesta de la DAF para obtener una buena gestión, implementado</t>
  </si>
  <si>
    <t>Porcentaje de actividades realizadas</t>
  </si>
  <si>
    <t>Solicitar personal de acuerdo a perfiles requeridos</t>
  </si>
  <si>
    <t>Requerir los equipos y softwares necesarios para realizar el trabajo</t>
  </si>
  <si>
    <t>Equipos y software recibidos</t>
  </si>
  <si>
    <t>Encargada de la División Financiera</t>
  </si>
  <si>
    <t>Dar seguimiento a las Normas Básicas de Control Interno (NOBACI) por parte de la (CGR)</t>
  </si>
  <si>
    <t>Comunicación remitida</t>
  </si>
  <si>
    <t>Encargado del DAF</t>
  </si>
  <si>
    <t>RD$0.00</t>
  </si>
  <si>
    <t>Garantizar el uso eficiente del módulo de operación del Sistema Información  de la Gestión Financiera (SIGEF)</t>
  </si>
  <si>
    <t>Asistencia Técnica por parte del Ministerio de Hacienda</t>
  </si>
  <si>
    <t>Fortalecer la gestión y control de Viáticos, realizado</t>
  </si>
  <si>
    <t>Dar seguimiento y controlar los viáticos para operativos de la UTECT</t>
  </si>
  <si>
    <t xml:space="preserve">Software en funcionamiento </t>
  </si>
  <si>
    <t>Encargado Administrativo y Financiero</t>
  </si>
  <si>
    <t>Gestión de Compras y contrataciones, realizado</t>
  </si>
  <si>
    <t>Elaborar Plan Anual de Compras y Contrataciones</t>
  </si>
  <si>
    <t>PACC Cargado al Portal de Compras y Contrataciones</t>
  </si>
  <si>
    <t>Encargado División de Compras y Contrataciones</t>
  </si>
  <si>
    <t>Gestionar los procesos de compras y contrataciones requeridos</t>
  </si>
  <si>
    <t>Procesos de Compras y Contrataciones Cargados al Portal de Compras y Contrataciones y al portal institucional/ Documentos de los procesos</t>
  </si>
  <si>
    <t>Gestión Fondo en avance autorizado por excepción, realizado</t>
  </si>
  <si>
    <t>Aperturar fondo definitivo de viáticos institucional</t>
  </si>
  <si>
    <t>Comunicación de solicitud autorizado</t>
  </si>
  <si>
    <t>Aperturar Fondo definitivo de caja chica institucional</t>
  </si>
  <si>
    <t>Gestión de almacén y suministro, fortalecido</t>
  </si>
  <si>
    <t>Levantamiento inventario de bienes de consumo</t>
  </si>
  <si>
    <t xml:space="preserve">Informe de corte semestral  / Informe portal de transparencia institucional                                 </t>
  </si>
  <si>
    <t>Coordinadora de Contabilidad</t>
  </si>
  <si>
    <t>Gestionar la adquisición de bienes y materiales de consumo</t>
  </si>
  <si>
    <t>Requerimiento de compras</t>
  </si>
  <si>
    <t>Implementar software para automatizar el control de inventarios materiales y suministros de la UTECT</t>
  </si>
  <si>
    <t>Software en funcionamiento</t>
  </si>
  <si>
    <t xml:space="preserve">Encargada de la División Financiera </t>
  </si>
  <si>
    <t>Inventario físico activos fijos, realizado</t>
  </si>
  <si>
    <t xml:space="preserve">Realizar inventario de los activos fijos </t>
  </si>
  <si>
    <t xml:space="preserve">Informe de corte semestral                                    </t>
  </si>
  <si>
    <t>Recepción de activos fijos recibidos</t>
  </si>
  <si>
    <t>a) Informe de corte semestral                                     b) Informe de cierre fiscal</t>
  </si>
  <si>
    <t xml:space="preserve">Revisar y actualizar el inventario de activos fijos </t>
  </si>
  <si>
    <t>Reporte de control de bienes</t>
  </si>
  <si>
    <t>Registrar activos en el SIAB</t>
  </si>
  <si>
    <t>Técnico Control de Bienes</t>
  </si>
  <si>
    <t>Gestionar el etiquetado de activos</t>
  </si>
  <si>
    <t>Reporte de activos fijos</t>
  </si>
  <si>
    <t>Implementar software para automatizar el control de inventarios de activos fijos de la UTECT</t>
  </si>
  <si>
    <t>Gestión de Archivo físico y digital, implemento</t>
  </si>
  <si>
    <t>Requerir espacio físico para archivo de gestión</t>
  </si>
  <si>
    <t>Espacio físico habilitado</t>
  </si>
  <si>
    <t>Coordinar la revisión de los expedientes financieros</t>
  </si>
  <si>
    <t>Expedientes revisados</t>
  </si>
  <si>
    <t>Coordinar la organización de los expedientes financieros</t>
  </si>
  <si>
    <t>Expedientes organizados</t>
  </si>
  <si>
    <t>Coordinar el foliado de las páginas que conforman los expedientes</t>
  </si>
  <si>
    <t>Documentos enumerados</t>
  </si>
  <si>
    <t>Contadora</t>
  </si>
  <si>
    <t>Coordinar la digitalización de los documentos financieros</t>
  </si>
  <si>
    <t>Archivo digital de expedientes</t>
  </si>
  <si>
    <t>Coordinar el archivo físico de los documentos financieros</t>
  </si>
  <si>
    <t>Archivo físico organizado</t>
  </si>
  <si>
    <t>Infraestructura de la UTECT, incrementada</t>
  </si>
  <si>
    <t>Coordinar la adecuación de los mobiliarios solicitados en la UTECT.</t>
  </si>
  <si>
    <t>Mobiliario requerido</t>
  </si>
  <si>
    <t>Encargado de la División de Servicios Generales</t>
  </si>
  <si>
    <t>Gestionar y requerir equipos, herramientas y materiales necesarios para la facilidad.</t>
  </si>
  <si>
    <t>Materiales, herramientas y equipos requeridos</t>
  </si>
  <si>
    <t>Gestionar la contratación de servicios de plomería, fumigación y suministro de agua.</t>
  </si>
  <si>
    <t>Comunicaciones de autorización</t>
  </si>
  <si>
    <t>Gestionar de contratos de alquiler de locales para oficinas.</t>
  </si>
  <si>
    <t>Realizar la higienización de la planta física de la UTECT</t>
  </si>
  <si>
    <t>Elaboración de programa anual de mantenimiento</t>
  </si>
  <si>
    <t>Programa elaborado</t>
  </si>
  <si>
    <t>Capacidad de repuestas de la división de transportación, incrementada</t>
  </si>
  <si>
    <t>Requerir vehículos necesarios para los proyectos de titulación</t>
  </si>
  <si>
    <t>Vehículos adquiridos</t>
  </si>
  <si>
    <t>Supervisor (a) de Transportación</t>
  </si>
  <si>
    <t>Requerir materiales y equipos necesarios</t>
  </si>
  <si>
    <t>Materiales y equipos requeridos</t>
  </si>
  <si>
    <t>Requerir combustibles (tickets y tarjetas flotilla) para proyectos de titulación</t>
  </si>
  <si>
    <t>Contrato suscrito</t>
  </si>
  <si>
    <t>Gestionar y atender las solicitudes de los servicios de transportación recibidas</t>
  </si>
  <si>
    <t xml:space="preserve">Reporte de Cronogramas </t>
  </si>
  <si>
    <t>UTECT</t>
  </si>
  <si>
    <t>Renovación de la póliza de seguros de flota vehicular de la UTECT</t>
  </si>
  <si>
    <t>Póliza renovada</t>
  </si>
  <si>
    <t xml:space="preserve">Mantenimiento de vehículos, formulado </t>
  </si>
  <si>
    <t>Elaboración de programa anual de mantenimiento de vehículos</t>
  </si>
  <si>
    <t>Contratación de servicios de mantenimiento de vehículos</t>
  </si>
  <si>
    <t>Orden de compra emitida</t>
  </si>
  <si>
    <t xml:space="preserve">Contratación de servicios de lavado de vehículos </t>
  </si>
  <si>
    <t>Documentar, controlar y validar el trabajo y monitoreo de choferes, implementada</t>
  </si>
  <si>
    <t xml:space="preserve">Adquisición o desarrollo de aplicación web para asignar, coordinar y dar seguimiento a las asignaciones choferes para los operativos </t>
  </si>
  <si>
    <t>Formulación Presupuestaria anual, realizada</t>
  </si>
  <si>
    <t>Documentar informaciones, recopiladas</t>
  </si>
  <si>
    <t>Coordinar reuniones para levantamiento de informaciones</t>
  </si>
  <si>
    <t>Comunicado y correos electrónicos remitidos</t>
  </si>
  <si>
    <t>Todas las área de la UTECT</t>
  </si>
  <si>
    <t>Proyectar recursos incluidos en POA y PACC</t>
  </si>
  <si>
    <t>Correos de requerimientos por áreas recibidos</t>
  </si>
  <si>
    <t>Elaborar el anteproyecto de presupuesto</t>
  </si>
  <si>
    <t>Reporte anteproyecto elaborado</t>
  </si>
  <si>
    <t>Analista de Presupuesto</t>
  </si>
  <si>
    <t xml:space="preserve">Registrar anteproyecto de presupuesto en el SIGEF </t>
  </si>
  <si>
    <t>Reporte de SIGEF generado</t>
  </si>
  <si>
    <t>Transparencia institucional, fortalecida</t>
  </si>
  <si>
    <t>Reportes financieros y de compras y contrataciones, implementados</t>
  </si>
  <si>
    <t>Elaboración y publicación reportes presupuesto aprobado y ejecutado</t>
  </si>
  <si>
    <t>Portal de Transparencia de la UTEC</t>
  </si>
  <si>
    <t>OAI</t>
  </si>
  <si>
    <t>Elaboración y publicación informes o estados financieros</t>
  </si>
  <si>
    <t>Elaboración y publicación informes de nóminas de pago empleados</t>
  </si>
  <si>
    <t>DRH / OAI</t>
  </si>
  <si>
    <t>Publicación procedimientos de compras y contrataciones</t>
  </si>
  <si>
    <t>Encargada de la División de Compras y Contrataciones</t>
  </si>
  <si>
    <t xml:space="preserve">Documentar, revisar y aprobar los procesos del Departamento Administrativo y Financiero </t>
  </si>
  <si>
    <t>Estandarización de los procesos operativos, implementada</t>
  </si>
  <si>
    <t>Implementación de los procesos aprobados del Departamento Administrativo y Financiero</t>
  </si>
  <si>
    <t xml:space="preserve">Informe de Auditoría Interna </t>
  </si>
  <si>
    <t xml:space="preserve">José Mañon Mañon  </t>
  </si>
  <si>
    <t>Encargado del Departamento Administrativo y Financiero</t>
  </si>
  <si>
    <t xml:space="preserve">Director Catastral </t>
  </si>
  <si>
    <t>Luís Ernesto Beltre Montero</t>
  </si>
  <si>
    <t>Director Catastral</t>
  </si>
  <si>
    <t xml:space="preserve">Informe de auditoria interna </t>
  </si>
  <si>
    <t>Implementación de los procesos aprobados  de la Dirección Catastral</t>
  </si>
  <si>
    <t xml:space="preserve">Porcentaje de actividades realizadas </t>
  </si>
  <si>
    <t>Estandarización de los procesos operativos, implementado</t>
  </si>
  <si>
    <t>Documentar, revisar y aprobar los procesos operativos de la Dirección Catastral, realizados</t>
  </si>
  <si>
    <t xml:space="preserve">Encargada del Dpto. de Infraestructura </t>
  </si>
  <si>
    <t>Contratación de Oferentes/ Mobiliarios existentes y nuevos instalados acorde a diseño y requerimientos</t>
  </si>
  <si>
    <t xml:space="preserve">Supervisión de distribución de mobiliarios de oficina </t>
  </si>
  <si>
    <t>Contratación de oferente/ Espacio físico listo para instalación de paredes, pisos, techos, readecuaciones sanitarias, eléctricas, mecánicas, data, sistema de contra incendio y sistema de seguridad</t>
  </si>
  <si>
    <t>Supervisión de construcción y remodelación, Obra gris:  instalación de paredes, pisos y techos; readecuaciones sanitarias, sistema eléctrico, mecánico, sistema de data, sistema contra incendio, sistema de seguridad, terminación y pintura acordes a diseño aprobado</t>
  </si>
  <si>
    <t>Requerimientos de compras y contrataciones/ Evaluación de oferentes</t>
  </si>
  <si>
    <t>Realizar requerimientos y peritaje acorde a diseño aprobado y especificaciones técnicas aplicables</t>
  </si>
  <si>
    <t>Diseño y especificaciones técnicas aprobadas</t>
  </si>
  <si>
    <t>Aprobación de diseño y especificaciones</t>
  </si>
  <si>
    <t>Diseño y especificaciones realizadas</t>
  </si>
  <si>
    <t xml:space="preserve">Adecuación de planos </t>
  </si>
  <si>
    <t xml:space="preserve">Data levantada </t>
  </si>
  <si>
    <t xml:space="preserve">Levantamientos arquitectónicos </t>
  </si>
  <si>
    <t>Distribución de Edificio administrativo, Av. Simón Bolívar, realizados</t>
  </si>
  <si>
    <t>Supervisión de mudanza y traslado mobiliarios, equipos y archivos acorde a diseño y requerimientos</t>
  </si>
  <si>
    <t>Realizar requerimientos acorde a diseño aprobado y especificaciones técnicas aplicables</t>
  </si>
  <si>
    <t>Diseño y especificaciones</t>
  </si>
  <si>
    <t>Redistribución de los Locales 27, 11 y 9-30 en Unicentro plaza, realizados</t>
  </si>
  <si>
    <t>Espacio físico para oficinas, almacén y archivos de la UTECT, definidos</t>
  </si>
  <si>
    <t>Encargada del Depto. De Infraestructura</t>
  </si>
  <si>
    <t>Banco de datos actualizado</t>
  </si>
  <si>
    <t>Documentar los hallazgos detectados</t>
  </si>
  <si>
    <t>Directriz definida</t>
  </si>
  <si>
    <t>Definir metodología para manejo de datos de condominios</t>
  </si>
  <si>
    <t>Visita de Reconocimiento Catastral</t>
  </si>
  <si>
    <t>Realizar sondeos para verificar  los insumos recibidos</t>
  </si>
  <si>
    <t xml:space="preserve">Oficio de Solicitud/ Correo Electrónico </t>
  </si>
  <si>
    <t xml:space="preserve">Solicitar listado de parcelas y condominios  a instituciones estatales </t>
  </si>
  <si>
    <t xml:space="preserve">Encargada del Dpto. de Asuntos Registrales / Encargada del Dpto. de Instrumentación de Expedientes </t>
  </si>
  <si>
    <t>Informes de Investigaciones Catastrales y Registrales y/o Visita de Reconocimiento Catastral</t>
  </si>
  <si>
    <t>Verificar factibilidad de los proyectos</t>
  </si>
  <si>
    <t>Encargada del Depto. de Infraestructura</t>
  </si>
  <si>
    <t xml:space="preserve">Reporte de Estatus </t>
  </si>
  <si>
    <t>Revisión de banco de datos de proyectos</t>
  </si>
  <si>
    <t>Actualización de Banco de Datos de Proyectos de la UTECT, realizado</t>
  </si>
  <si>
    <t>Encargado del Dpto. de Mensura</t>
  </si>
  <si>
    <t>Reporte de mantenimiento y calibración</t>
  </si>
  <si>
    <t xml:space="preserve">Requisición de servicios de calibración y mantenimiento de equipos </t>
  </si>
  <si>
    <t>Reporte de mantenimiento</t>
  </si>
  <si>
    <t xml:space="preserve">Elaboración de programación de mantenimiento de equipos topográficos </t>
  </si>
  <si>
    <t xml:space="preserve">Encargado del Dpto. de Mensura </t>
  </si>
  <si>
    <t>Listado de equipos topográficos/ Reporte de Estatus</t>
  </si>
  <si>
    <t>Levantamiento e identificación de equipos topográficos para calibración y/o reparación</t>
  </si>
  <si>
    <t>Mantenimiento de equipos topográficos, realizado</t>
  </si>
  <si>
    <t>Equipos de protección personal</t>
  </si>
  <si>
    <t>Equipos de protección personal entregados</t>
  </si>
  <si>
    <t>Requisición de equipos de protección personal (EPP)</t>
  </si>
  <si>
    <t>Seguridad en el trabajo del equipo catastral, incrementada</t>
  </si>
  <si>
    <t>Suministros de oficina, personal contratado, gasolina, equipos y artículos informáticos, mobiliario de oficina, servicios de publicidad y publicaciones, artículos de imprenta</t>
  </si>
  <si>
    <t xml:space="preserve">Encargada del Dpto. de Instrumentación de Expedientes </t>
  </si>
  <si>
    <t>Autorizaciones, Oficios de Aprobación y planos aprobados por Dirección Regional de Mensuras Catastrales correspondientes</t>
  </si>
  <si>
    <t>Preparar y someter expedientes técnicos</t>
  </si>
  <si>
    <t>Suministros de oficina, equipos y utensilios topográficos, viáticos, personal contratado, gasolina, equipos y artículos informáticos, uniformes, equipos de protección, artículos de ferretería, vehículos de transportación, necesidades de dotación de personal técnico permanente.</t>
  </si>
  <si>
    <t xml:space="preserve">Encargada del Dpto. de Infraestructura / Encargado del Dpto. de Mensura </t>
  </si>
  <si>
    <t>Datos digitales de los levantamientos de la constitución de condominios</t>
  </si>
  <si>
    <t>Realizar levantamientos de constitución de condominios</t>
  </si>
  <si>
    <t xml:space="preserve">Datos digitales de los levantamientos parcelarios </t>
  </si>
  <si>
    <t>Realizar levantamientos parcelarios</t>
  </si>
  <si>
    <t>Suministros de oficina, equipos y utensilios topográficos, viáticos, personal, gasolina, equipos y artículos informáticos, uniformes, equipos de protección,  alimentos y bebidas.</t>
  </si>
  <si>
    <t>Verificar los estados catastrales</t>
  </si>
  <si>
    <t>Necesidades de dotación de personal técnico permanente</t>
  </si>
  <si>
    <t xml:space="preserve">DRH </t>
  </si>
  <si>
    <t>Certificados /Formulario de Solicitud</t>
  </si>
  <si>
    <t xml:space="preserve">Equipos entregados </t>
  </si>
  <si>
    <t>Personal profesional temporal/permanente</t>
  </si>
  <si>
    <t>Contrato de personal acorde a estructura aprobada</t>
  </si>
  <si>
    <t xml:space="preserve">Solicitar personal </t>
  </si>
  <si>
    <t xml:space="preserve">Número de inmuebles medidos </t>
  </si>
  <si>
    <t>Capacidad de respuesta de la Dirección Catastral en materia de la titulación de inmuebles estatales, incrementada</t>
  </si>
  <si>
    <t xml:space="preserve">Inmuebles estatales, medidos </t>
  </si>
  <si>
    <t xml:space="preserve">Inmuebles estatales, censados </t>
  </si>
  <si>
    <t xml:space="preserve">Cantidad de inmuebles estatales censados </t>
  </si>
  <si>
    <t>Capacidad de respuesta de la Dirección de Asuntos Comunitarios, incrementada</t>
  </si>
  <si>
    <t xml:space="preserve">Encargada del DRH </t>
  </si>
  <si>
    <t>Requerir los equipos necesarios para realizar el trabajo</t>
  </si>
  <si>
    <t xml:space="preserve">Equipos rentado entregado/Oficio de Solicitud </t>
  </si>
  <si>
    <t>Directora de Asuntos Comunitarios</t>
  </si>
  <si>
    <t xml:space="preserve">Solicitar capacitaciones </t>
  </si>
  <si>
    <t xml:space="preserve">Realizar lanzamientos de proyectos </t>
  </si>
  <si>
    <t>Material de comunicación, fotos, videos y notas de prensa de actos de entrega</t>
  </si>
  <si>
    <t xml:space="preserve">Directora de Asuntos Comunitarios/ Coordinador de Asuntos Comunitarios </t>
  </si>
  <si>
    <t>Suministros de oficina, personal, gasolina, equipos y artículos informáticos, mobiliario de oficina, servicios de publicidad y publicaciones del evento, viáticos.  Equipos para bioseguridad: mascarillas, guantes, caretas, alcohol al 70%.</t>
  </si>
  <si>
    <t xml:space="preserve">Realizar censos sociales </t>
  </si>
  <si>
    <t xml:space="preserve">Informe de censos sociales realizados </t>
  </si>
  <si>
    <t xml:space="preserve">Generar plantillas digitales con datos de proyectos y beneficiarios </t>
  </si>
  <si>
    <t>Matriz de beneficiarios completadas</t>
  </si>
  <si>
    <t xml:space="preserve">Suministros de oficina, personal, equipos y artículos informáticos, mobiliario de oficina. </t>
  </si>
  <si>
    <t>Realizar actos de entrega de Certificados de Títulos</t>
  </si>
  <si>
    <t xml:space="preserve">Suministros de oficina, personal, gasolina, equipos y artículos informáticos, mobiliario de oficina, servicios de publicidad y publicaciones del evento, viáticos. </t>
  </si>
  <si>
    <t>Documentar, revisar y aprobar los procesos operativos de la Dirección de Asuntos Comunitarios, realizados</t>
  </si>
  <si>
    <t xml:space="preserve">Porcentaje actividades realizadas </t>
  </si>
  <si>
    <t xml:space="preserve">Implementación de los procesos aprobados  de la Dirección de Asuntos Comunitarios </t>
  </si>
  <si>
    <t xml:space="preserve">Informe de Auditoria Interna </t>
  </si>
  <si>
    <t xml:space="preserve">Directora de Asuntos Comunitarios </t>
  </si>
  <si>
    <t>Personal profesional temporal/permanente. Suministros de oficina.</t>
  </si>
  <si>
    <t>Optimización de levantamientos de datos en los censos sociales, realizado</t>
  </si>
  <si>
    <t xml:space="preserve">Documentar, automatizar y validar los datos levantados en los censos sociales, implementado </t>
  </si>
  <si>
    <t>Adquisición o desarrollo de aplicación para automatizar el levantamiento de datos en los censos sociales</t>
  </si>
  <si>
    <t xml:space="preserve">Encargado de Tecnología y Comunicaciones </t>
  </si>
  <si>
    <t xml:space="preserve">Requisición de tabletas </t>
  </si>
  <si>
    <t xml:space="preserve">Tabletas entregadas/ Oficio de Solicitud </t>
  </si>
  <si>
    <t xml:space="preserve">Implementación de formularios electrónicos </t>
  </si>
  <si>
    <t xml:space="preserve">Resultados de censos sociales </t>
  </si>
  <si>
    <t>Adquisición de padrón electoral para optimizar los datos levantados en los censos sociales</t>
  </si>
  <si>
    <t xml:space="preserve">Banco de datos en funcionamiento </t>
  </si>
  <si>
    <t>Jezabel Peralta</t>
  </si>
  <si>
    <t>Dirección Legal de TTE</t>
  </si>
  <si>
    <t xml:space="preserve">Certificados de Títulos de Inmuebles estatales, obtenidos </t>
  </si>
  <si>
    <t>Número de certificados de títulos obtenidos</t>
  </si>
  <si>
    <t>Capacidad de respuesta de la Dirección Legal de TTE, incrementada</t>
  </si>
  <si>
    <t>Oficio de Solicitud / Equipos recibidos</t>
  </si>
  <si>
    <t>Directora Legal de TTE</t>
  </si>
  <si>
    <t>Formulario de Solicitud / Certificados de participación</t>
  </si>
  <si>
    <t>Verificar derechos registrales</t>
  </si>
  <si>
    <t>Certificaciones de Estado Jurídico</t>
  </si>
  <si>
    <t>Computadores de escritorio y laptops</t>
  </si>
  <si>
    <t>Generar actos de transferencias de inmuebles</t>
  </si>
  <si>
    <t>Contratos de venta y/o actos de donación generados</t>
  </si>
  <si>
    <t>Suministros de oficina, viáticos, personal, gasolina, equipos y artículos informáticos, uniformes, equipos de protección.</t>
  </si>
  <si>
    <t>Realizar operativos de firmas de actos de transferencias de inmuebles</t>
  </si>
  <si>
    <t>Contratos de venta y/o actos de donación firmados por los beneficiarios</t>
  </si>
  <si>
    <t>Depositar expedientes judiciales y/o registrales</t>
  </si>
  <si>
    <t>Sentencias aprobatorias emitidas por el Tribunal de Jurisdicción Original y Certificados de Títulos a favor de las instituciones y/o beneficiarios</t>
  </si>
  <si>
    <t xml:space="preserve">Encargada del Dpto. de Asuntos Registrales / Encargado del Dpto. De Asuntos Judiciales </t>
  </si>
  <si>
    <t>Suministros de oficina, personal, gasolina, equipos y artículos informáticos, servicios legales, servicios de publicidad y publicaciones.</t>
  </si>
  <si>
    <t>Retirar y revisar los certificados de títulos emitidos por Registro de Títulos a favor de beneficiarios</t>
  </si>
  <si>
    <t xml:space="preserve">Certificados de Títulos retirados y revisados. </t>
  </si>
  <si>
    <t>Suministros de oficina, personal, gasolina, equipos y artículos informáticos.</t>
  </si>
  <si>
    <t>Realizar entrega de títulos a beneficiarios</t>
  </si>
  <si>
    <t xml:space="preserve">Acuse de recibo de los CT firmados por los beneficiarios </t>
  </si>
  <si>
    <t>Realizar procesos post-acto de entrega</t>
  </si>
  <si>
    <t xml:space="preserve">Contratos de venta y/o actos de donación firmados por los beneficiarios/ Acuse de recibo de los CT firmados por los beneficiarios </t>
  </si>
  <si>
    <t>Documentar, controlar, validar y monitorear la distribución del trabajo, implementado</t>
  </si>
  <si>
    <t>Porcentaje de Actividades Realizadas</t>
  </si>
  <si>
    <t xml:space="preserve">Monitoreo de asignaciones </t>
  </si>
  <si>
    <t xml:space="preserve">Dar seguimiento al Microsoft Planner </t>
  </si>
  <si>
    <t>Reporte Microsoft Planner</t>
  </si>
  <si>
    <t>Documentar, revisar y aprobar los procesos operativos de la Dirección Legal de TTE, realizado</t>
  </si>
  <si>
    <t xml:space="preserve">Porcentaje de Actividades realizadas </t>
  </si>
  <si>
    <t xml:space="preserve">Estandarización de los procesos operativos, implementado </t>
  </si>
  <si>
    <t>Implementación de los procesos aprobados de la Dirección Legal de TTE</t>
  </si>
  <si>
    <t xml:space="preserve">Informes de Auditoría Interna </t>
  </si>
  <si>
    <t>Acuerdos de cooperación con instituciones que aporten con el PNT, firmados</t>
  </si>
  <si>
    <t xml:space="preserve">Porcentaje de acuerdos firmados </t>
  </si>
  <si>
    <t>Establecer y dar seguimientos a los acuerdos de cooperación, realizados</t>
  </si>
  <si>
    <t xml:space="preserve">Acuerdo de colaboración entre el Poder Judicial y el Ministerio de Presidencia </t>
  </si>
  <si>
    <t xml:space="preserve">Acuerdos firmados/Correos electrónicos </t>
  </si>
  <si>
    <t>Convenio de colaboración interinstitucional entre el gabinete de políticas sociales de presidencia y la CPTTE</t>
  </si>
  <si>
    <t>Acuerdo interinstitucional entre INDOCAFE y la CPTTE</t>
  </si>
  <si>
    <t>Acuerdo de colaboración entre la Policía Nacional y la CPTTE</t>
  </si>
  <si>
    <t>Convenio de cooperación interinstitucional entre la UASD y la CPTTE</t>
  </si>
  <si>
    <t>Acuerdo de colaboración para identificación de bienes inmuebles entre el ayuntamiento del distrito nacional y la CPTTE</t>
  </si>
  <si>
    <t>Suleyka Frias Jiménez</t>
  </si>
  <si>
    <t xml:space="preserve">División Regional Norte, Sur y Este
</t>
  </si>
  <si>
    <t>Creacción de la gestión de la División Regional Norte, Sur y Este de la Unidad Ejecutora de Titulación de Terrenos del Estado, realizado</t>
  </si>
  <si>
    <t>Identificación, formulación e implementación de estrategias para regularizar de terrenos del Estado, implementado</t>
  </si>
  <si>
    <t>Porcentaje de implementación de las actividades</t>
  </si>
  <si>
    <t>Formular estrategias para guiar el accionar de las regionales</t>
  </si>
  <si>
    <t>Estrategia creada e implementada</t>
  </si>
  <si>
    <t>Subdirectores Regionales</t>
  </si>
  <si>
    <t>Identificar los terrenos del Estado para impulsar los posibles proyectos en la región Norte, Sur y Este</t>
  </si>
  <si>
    <t>Programa de Titulación creado</t>
  </si>
  <si>
    <t>DCA/DLE</t>
  </si>
  <si>
    <t>Dar seguimiento y apoyar a la implementación de campañas para la divulgación a la población</t>
  </si>
  <si>
    <t xml:space="preserve"> Campañas de divulgación realizada</t>
  </si>
  <si>
    <t>DCO/DAC</t>
  </si>
  <si>
    <t>Crear estrategias para fortalecer el enlace con los representantes comunitarios y beneficiarios de las regiones</t>
  </si>
  <si>
    <t>Estrategia de comunicación</t>
  </si>
  <si>
    <t>Apoyar y contribuir con el desarrollo de los lanzamientos, levantamientos parcelarios, censos sociales, operativos de firmas de actos de trasnferencias y entrega de los certificados de títulos de los proyectos de titulación.</t>
  </si>
  <si>
    <t>Programa de Titulación desarrollado</t>
  </si>
  <si>
    <t>DCA/DAC/DLE</t>
  </si>
  <si>
    <t>Estructura organizativa de la División Regional Norte, Sur y Este, incrementada</t>
  </si>
  <si>
    <t>Porcentaje de implementación de la Estructura organizativa</t>
  </si>
  <si>
    <t>Modelo Operativo de la División Regional Norte, Sur y Este, implementado</t>
  </si>
  <si>
    <t>Porcentaje de avance del Modelo Operativo</t>
  </si>
  <si>
    <t>Levantamiento de los procesos</t>
  </si>
  <si>
    <t xml:space="preserve">Borrador procedimientos </t>
  </si>
  <si>
    <t>Documentar, revisar y validar los procesos operativos</t>
  </si>
  <si>
    <t>Procedimientos creados y validados</t>
  </si>
  <si>
    <t xml:space="preserve">Aprobación de los procesos </t>
  </si>
  <si>
    <t xml:space="preserve">Procedimientos aprobados </t>
  </si>
  <si>
    <t>Duarte Méndez Peña/Rubén Antonio Céspedes Rodríguez/Santiago Rafael Caba Abreu</t>
  </si>
  <si>
    <t>Subdirector Región Sur/ Subdirector Región Este/ Subdirector Región Norte</t>
  </si>
  <si>
    <t>Departamento de Tecnología de la Información y Comunicación</t>
  </si>
  <si>
    <t>Capacidad del Depto. de Tecnología de la Información y Comunicación, incrementada</t>
  </si>
  <si>
    <t>Porcentaje de cumplimiento de las actividades</t>
  </si>
  <si>
    <t>Respuesta de DTI en materia de Infraestructura y Servicio, implementada</t>
  </si>
  <si>
    <t>Porcentaje actividades realizadas</t>
  </si>
  <si>
    <t>Solicitar personal requerido</t>
  </si>
  <si>
    <t>Comunicación de solicitud de personal /Contrato firmado</t>
  </si>
  <si>
    <t xml:space="preserve"> </t>
  </si>
  <si>
    <t>Solicitudes creadas</t>
  </si>
  <si>
    <t>Encargado(a) del DTI</t>
  </si>
  <si>
    <t>Solicitados/Certificados</t>
  </si>
  <si>
    <t>Solicitudes de soporte y conectividad generadas por las áreas institucionales, atendidas</t>
  </si>
  <si>
    <t>Atención a los solicitud de soportes recibidas</t>
  </si>
  <si>
    <t>Solitudes atendidas</t>
  </si>
  <si>
    <t>Todos</t>
  </si>
  <si>
    <t>Mantenimiento, Renovación, Suscripción y Expansión de Licenciamiento UTECT, realizado</t>
  </si>
  <si>
    <t xml:space="preserve">Suscripciones y renovaciones de Licencias, evaluadas e implementadas </t>
  </si>
  <si>
    <t>Levantamiento de requisitos</t>
  </si>
  <si>
    <t>Solicitud creada</t>
  </si>
  <si>
    <t>Requerir licencias, suscripciones y renovaciones necesarias (AutoCAD Civil 3D, AutoCAD LT, Flywheel para portales, Servidores en la Nube, Sistema Odoo)</t>
  </si>
  <si>
    <t>Licencia vigente/ Contratos firmados y/o renovados</t>
  </si>
  <si>
    <t>Implantación de softwares</t>
  </si>
  <si>
    <t xml:space="preserve">Equipos con softwares implantados </t>
  </si>
  <si>
    <t>Estándares generales NORTIC relacionados con aspectos tecnológicos institucionales dispuestos por la OGTIC, evaluada</t>
  </si>
  <si>
    <t xml:space="preserve">Porcentaje de avance de implementación </t>
  </si>
  <si>
    <t>Norma Nortic A1, implementada</t>
  </si>
  <si>
    <t>Realizar Levantamiento de documentación requerida</t>
  </si>
  <si>
    <t xml:space="preserve">Documentación con información levantada </t>
  </si>
  <si>
    <t>Encargado(a) del DAF</t>
  </si>
  <si>
    <t>Gestionar la coordinación con los diferentes departamentos</t>
  </si>
  <si>
    <t>Lista de asistencia</t>
  </si>
  <si>
    <t>Gestionar la Certificación con la OGTIC</t>
  </si>
  <si>
    <t>Certificación obtenida</t>
  </si>
  <si>
    <t xml:space="preserve">Norma Nortic A3,  implementada </t>
  </si>
  <si>
    <t xml:space="preserve">Cargar las documentaciones necesarias y mantener las informaciones actualizadas. </t>
  </si>
  <si>
    <t>Documentación actualizada</t>
  </si>
  <si>
    <t>Encargado(a) del Dpto. Jurídico</t>
  </si>
  <si>
    <t xml:space="preserve">Norma Nortic E1,  implementada </t>
  </si>
  <si>
    <t xml:space="preserve">Gestionar la coordinación (metodología de trabajo) con el Departamento de Telecomunicaciones </t>
  </si>
  <si>
    <t xml:space="preserve">Norma Nortic E2, implementada </t>
  </si>
  <si>
    <t>Infraestructura Tecnológica Institucional del UTECT, implementada</t>
  </si>
  <si>
    <t>Pocerntaje de actividades realizadas</t>
  </si>
  <si>
    <t>Adquisición de equipos tecnológicos, realizada</t>
  </si>
  <si>
    <t xml:space="preserve">Levantamiento y requerimiento de necesidades de bienes (PC, Impresoras, Laptop, Tabletas, Scanners,  Proyectores, Etc.) 
</t>
  </si>
  <si>
    <t xml:space="preserve">Levantamiento de necesidades </t>
  </si>
  <si>
    <t xml:space="preserve">Gestionar la adquisición de equipos requeridos </t>
  </si>
  <si>
    <t xml:space="preserve">Oficio de Solicitud/ Equipos recibidos </t>
  </si>
  <si>
    <t xml:space="preserve">Gestionar la contratación de servicios de alquiler de equipos tecnológicos </t>
  </si>
  <si>
    <t>Mantenimiento preventivo de infraestructura tecnológica (Hardware), realizado</t>
  </si>
  <si>
    <t xml:space="preserve">Realizar levantamiento para evaluación de equipos  </t>
  </si>
  <si>
    <t>Gestionar las contrataciones de proveedores</t>
  </si>
  <si>
    <t xml:space="preserve">Especificaciones técnicas y presupuesto </t>
  </si>
  <si>
    <t>Evaluar y dar seguimiento a propuesta de mantenimiento recibidas</t>
  </si>
  <si>
    <t xml:space="preserve">Sistemas de Tecnológica Institucional de la  UTECT operando de forma eficiente, segura y oportuna, formulado </t>
  </si>
  <si>
    <t>Mantenimiento y Mejoras al Sistema de Gestión Institucional (CPTEE), formulado</t>
  </si>
  <si>
    <t>Realizar levantamiento de requisitos</t>
  </si>
  <si>
    <t xml:space="preserve">Listado de requisitos </t>
  </si>
  <si>
    <t>Realizar la capacitación a usuarios y técnicos</t>
  </si>
  <si>
    <t xml:space="preserve">Listado de asistencia </t>
  </si>
  <si>
    <t>Mantenimiento y soporte técnico</t>
  </si>
  <si>
    <t>Sistema de Almuerzo, implementado</t>
  </si>
  <si>
    <t xml:space="preserve">Adquisición del Sistema de Almuerzo donado por el MINPRE </t>
  </si>
  <si>
    <t xml:space="preserve">Mejora de los reportes del Sistema de Almuerzo </t>
  </si>
  <si>
    <t xml:space="preserve">Reportes de mejora </t>
  </si>
  <si>
    <t>Actualización del Sistema de Almuerzo</t>
  </si>
  <si>
    <t xml:space="preserve">Software actualizado </t>
  </si>
  <si>
    <t xml:space="preserve">Mejora Sistema de Viáticos, fortalecido </t>
  </si>
  <si>
    <t>Borrador de requisitos</t>
  </si>
  <si>
    <t xml:space="preserve">Mejora de los reportes del Sistema de Viáticos </t>
  </si>
  <si>
    <t xml:space="preserve">Actualización del Sistema de Viáticos </t>
  </si>
  <si>
    <t>Mantenimiento y soporte técnico al sistema y la base de datos</t>
  </si>
  <si>
    <t xml:space="preserve">Sistema de Evaluación del Desempeño, Implementado </t>
  </si>
  <si>
    <t>Instalación de Sistema de Evaluación del Desempeño</t>
  </si>
  <si>
    <t>Gestionar la creación de los usuarios</t>
  </si>
  <si>
    <t>Usuarios Creados</t>
  </si>
  <si>
    <t>Mejorar Sistema de Servicio de Mesa de Ayuda, implementado</t>
  </si>
  <si>
    <t xml:space="preserve">Adquisición del Servidor para Sistema de Servicio de Mesa de Ayuda </t>
  </si>
  <si>
    <t xml:space="preserve">Dar seguimiento a las solicitudes recibidas a través del sistema </t>
  </si>
  <si>
    <t>Solicitudes atendidas</t>
  </si>
  <si>
    <t xml:space="preserve">Instalación de Sistema de Mesa de Ayuda en un Servidor </t>
  </si>
  <si>
    <t xml:space="preserve">Reporte de mantenimiento </t>
  </si>
  <si>
    <t>Elaborar y difundir lineamientos al personal de la UTECT para la atención oportuna de las solicitudes</t>
  </si>
  <si>
    <t xml:space="preserve">Comunicación enviada/ Correo electrónico </t>
  </si>
  <si>
    <t xml:space="preserve">Sistemas de Gestión de Recursos Institucionales de la  UTECT, implementado </t>
  </si>
  <si>
    <t>Módulo de Inventario y Activo fijo, implementado</t>
  </si>
  <si>
    <t xml:space="preserve">Realizar levantamiento de requisitos </t>
  </si>
  <si>
    <t>Requisitos levantados</t>
  </si>
  <si>
    <t xml:space="preserve">Oficio de solicitud/ Correo Electrónico </t>
  </si>
  <si>
    <t>Módulo de Gestión de Recursos Humano, implementado</t>
  </si>
  <si>
    <t>Módulo de Gestión financiera, implementado</t>
  </si>
  <si>
    <t>Módulo de Transportación, implementado</t>
  </si>
  <si>
    <t>Sistema Telefonía VoIP, implementado</t>
  </si>
  <si>
    <t xml:space="preserve">Gestionar la instalación del Sistema de Telefonía a través de CLARO DOMINICANA </t>
  </si>
  <si>
    <t xml:space="preserve">Oficio de solicitud </t>
  </si>
  <si>
    <t>Gestionar la adquisición de un servidor para Sistema de Telefonía  VoIP</t>
  </si>
  <si>
    <t>Documentar, revisar y aprobar los procesos y Políticas de DTI, realizado</t>
  </si>
  <si>
    <t xml:space="preserve">Porcentaje de avance de documentación </t>
  </si>
  <si>
    <t>Estandarización de los procesos y políticas, implementado</t>
  </si>
  <si>
    <t>Implementación de los procesos aprobados del DTI</t>
  </si>
  <si>
    <t>Total</t>
  </si>
  <si>
    <t>Jesús Alcántara Alcántara</t>
  </si>
  <si>
    <t>Encargado Departamento de Tecnología de la Información y Comunicación</t>
  </si>
  <si>
    <t>ç</t>
  </si>
  <si>
    <t>Capacidad de respuesta del Departamento de Seguridad, incrementada</t>
  </si>
  <si>
    <t>Encargada de DRH</t>
  </si>
  <si>
    <t>Encargado del Departamento de Seguridad</t>
  </si>
  <si>
    <t>Suministros de oficina, personal, equipos de seguridad y artículos informáticos</t>
  </si>
  <si>
    <t>Documentar, revisar, validar, aprobar y difundir las políticas, procesos, procedimientos del Departamento de Seguridad, realizado</t>
  </si>
  <si>
    <t>Documentar los procesos del Departamento de Seguridad</t>
  </si>
  <si>
    <t>Procesos de Seguridad documentados</t>
  </si>
  <si>
    <t>Encargado del Departamento de Seguridad/Encargada del DPD</t>
  </si>
  <si>
    <t>Plan Institucional de Seguridad de Bienes, Servicios, Colaboradores y Usuario, realizado</t>
  </si>
  <si>
    <t>Documentar, revisar, validar, aprobar y difundir el Plan Institucional de Seguridad de Bienes, Servicios, Colaboradores y Usuario, implementado</t>
  </si>
  <si>
    <t>Documentar el plan de seguridad y emergencia en la oficina y su entorno.</t>
  </si>
  <si>
    <t>Documentar el plan de seguridad de bienes, servicios, colaboradores y usuario.</t>
  </si>
  <si>
    <t>Wilson Sosa</t>
  </si>
  <si>
    <t xml:space="preserve">Departamento de Recursos Humanos </t>
  </si>
  <si>
    <t>Capacidad de respuesta del departamento de recursos humanos, incrementada</t>
  </si>
  <si>
    <t>Gestión de los recursos para el desarrollo del Departamento de Recursos Humanos, implementado</t>
  </si>
  <si>
    <t xml:space="preserve">Requerir equipos y softwares para realizar el trabajo </t>
  </si>
  <si>
    <t xml:space="preserve">Oficio de Solicitud / Equipos recibidos </t>
  </si>
  <si>
    <t>Primer trimestre</t>
  </si>
  <si>
    <t>Compras de equipos</t>
  </si>
  <si>
    <t xml:space="preserve">Reclutamiento y selección de colaboradores para complementar la estructura </t>
  </si>
  <si>
    <t xml:space="preserve">CV recibidos/contratos firmados </t>
  </si>
  <si>
    <t xml:space="preserve">Readecuacion y seguimiento  de la escala salarial </t>
  </si>
  <si>
    <t>Escala salarial aprobada</t>
  </si>
  <si>
    <t>Gestionar el pago de evaluación por desempeño al personal de la UTECT</t>
  </si>
  <si>
    <t>Oficio de Solicitud</t>
  </si>
  <si>
    <t>Gestionar la aplicación de concursos publicos para el ingreso al sistema de carrera administrativa</t>
  </si>
  <si>
    <t>Definir y aplicar la compensación por cumplimiento de objetivos institucionales</t>
  </si>
  <si>
    <t>Gestionar la modificación de la estructura institucional de la UTECT</t>
  </si>
  <si>
    <t>Gestionar el pago de prestaciones laborales</t>
  </si>
  <si>
    <t xml:space="preserve">Gestionar y elaborar los acuerdos de desempeño para iniciar evaluaciones de desempeño del personal </t>
  </si>
  <si>
    <t>Acuerdos elaborados</t>
  </si>
  <si>
    <t>Implementacion de los registros de licencias médicas a la TSS</t>
  </si>
  <si>
    <t>Reporte TSS</t>
  </si>
  <si>
    <t xml:space="preserve">Reasignación y reubicación del personal requerido </t>
  </si>
  <si>
    <t>Personas reubicadas</t>
  </si>
  <si>
    <t xml:space="preserve">Elaborar Código de Etica institucional </t>
  </si>
  <si>
    <t>Código de Etica aprobado</t>
  </si>
  <si>
    <t xml:space="preserve">Elaborar politica de incentivo institucional </t>
  </si>
  <si>
    <t>Politica de incentivos  aprobada</t>
  </si>
  <si>
    <t>Seguridad y Salud en el Trabajo, fortalecido</t>
  </si>
  <si>
    <t>Gestionar el Analisís de Riesgo Laboral de la UTECT</t>
  </si>
  <si>
    <t>Reporte de riesgos identificados</t>
  </si>
  <si>
    <t>Desarrollar plan de acción ante riesgos identificados</t>
  </si>
  <si>
    <t>Plan de acción aprobado</t>
  </si>
  <si>
    <t>Analista RRHH</t>
  </si>
  <si>
    <t>Elaborar Manual de Seguridad y Salud en el Trabajo</t>
  </si>
  <si>
    <t>Manual aprobado</t>
  </si>
  <si>
    <t xml:space="preserve">Gestionar la impartición de talleres </t>
  </si>
  <si>
    <t>Talleres impartidos</t>
  </si>
  <si>
    <t xml:space="preserve">Desarrollo de la Estructura Organizativa de la UTECT, implementado </t>
  </si>
  <si>
    <t>Identificación del personal de nuevo ingreso</t>
  </si>
  <si>
    <t>Gestionar la carnetización del personal de nuevo ingreso</t>
  </si>
  <si>
    <t>Carnets de identificación entregados</t>
  </si>
  <si>
    <t>DAF/DCO</t>
  </si>
  <si>
    <t>Gestionar los uniformes del personal de nuevo ingreso</t>
  </si>
  <si>
    <t xml:space="preserve">Uniformes entregados al personal /Solicitud de oficio </t>
  </si>
  <si>
    <t>Bienestar y empoderación de las personas, incrementada</t>
  </si>
  <si>
    <t xml:space="preserve">Elaborar planes para empoderar a las personas </t>
  </si>
  <si>
    <t>Fotos y videos</t>
  </si>
  <si>
    <t>Celebración del día del amor y la amistad</t>
  </si>
  <si>
    <t>Día de la mujer</t>
  </si>
  <si>
    <t>Día de la secretaria</t>
  </si>
  <si>
    <t>Día de las madres</t>
  </si>
  <si>
    <t>Día del padre</t>
  </si>
  <si>
    <t>Aniversario institucional</t>
  </si>
  <si>
    <t>Mes de la familia</t>
  </si>
  <si>
    <t>Bienvenida a la navidad</t>
  </si>
  <si>
    <t>Encuentro de integración con todo el personal</t>
  </si>
  <si>
    <t>Implementación de salarios emocionales</t>
  </si>
  <si>
    <t>Programa de salarios emocionales</t>
  </si>
  <si>
    <t>DAF/DPD</t>
  </si>
  <si>
    <t xml:space="preserve">Implementar buzón de quejas, sugerencias y reclamaciones para el personal </t>
  </si>
  <si>
    <t xml:space="preserve">Reporte mensual </t>
  </si>
  <si>
    <t xml:space="preserve">Gestionar y elaborar la aplicación de encuestas de clima laboral </t>
  </si>
  <si>
    <t xml:space="preserve">Resultados de la Encuesta </t>
  </si>
  <si>
    <t>Socialización del Programa empleado Feliz</t>
  </si>
  <si>
    <t>Comunicación de convocatoria/Fotos de la socialización</t>
  </si>
  <si>
    <t xml:space="preserve">Gestionar, desarrollar y monitorear SISMAP, implementado </t>
  </si>
  <si>
    <t>Solicitar la visibilidad en el Ranking del SISMAP</t>
  </si>
  <si>
    <t>Comunicación</t>
  </si>
  <si>
    <t>Elaborar y gestionar la entrega de los documentos requeridos del SISMAP</t>
  </si>
  <si>
    <t>Documentos entregados</t>
  </si>
  <si>
    <t xml:space="preserve">Monitoreo de Indicadores y Subindicadores </t>
  </si>
  <si>
    <t xml:space="preserve">Cumplimiento del SISMAP </t>
  </si>
  <si>
    <t>Programa de pasantías, formulado</t>
  </si>
  <si>
    <t>Realizar levantamiento de requisitos puestos aplicables para pasantía</t>
  </si>
  <si>
    <t>Borrador de puestos disponibles</t>
  </si>
  <si>
    <t>Gestionar acuerdos con instituciones educativas</t>
  </si>
  <si>
    <t>Comunicacion / Correo Electrónico</t>
  </si>
  <si>
    <t>Establecer condiciones y oferta laboral</t>
  </si>
  <si>
    <t>Borrador de oferta laboral</t>
  </si>
  <si>
    <t>Gestionar trámites necesarios para la contratación del personal</t>
  </si>
  <si>
    <t>Compras y contrataciones para el desarrollo organizacional de la UTECT, realizado</t>
  </si>
  <si>
    <t>Contratación de planes y asesorías, desarrollada</t>
  </si>
  <si>
    <t>Gestionar e implementar plan complementario SENASA y ARS HUMANO al personal nuevo ingreso</t>
  </si>
  <si>
    <t xml:space="preserve">Contratos firmados </t>
  </si>
  <si>
    <t xml:space="preserve">Contratación de servicios técnico profesional </t>
  </si>
  <si>
    <t>Contratación de servicios de telefonía e internet (CLARO DOMINICANA) al personal nuevo ingreso</t>
  </si>
  <si>
    <t xml:space="preserve">Iniciar proceso para adquisicion de Almuerzo institucional </t>
  </si>
  <si>
    <t>Contratación de Servicios de catering, alimentos y bebidas para el personal.</t>
  </si>
  <si>
    <t>Compra de equipos tecnológicos para el personal de la UTECT, realizada</t>
  </si>
  <si>
    <t>Requerir las flotas telefónica para el personal  de nuevo ingreso</t>
  </si>
  <si>
    <t>Oficio de solicitud/ Flotas entregadas</t>
  </si>
  <si>
    <t>Acuerdos con instituciones que aporten al desarrollo organizacional de la UTECT, implementado</t>
  </si>
  <si>
    <t>Desarrollo de convenios, implementado</t>
  </si>
  <si>
    <t xml:space="preserve">Dar continuidad al Programa empleado feliz </t>
  </si>
  <si>
    <t>Acuerdos firmados/formulados de solicitud</t>
  </si>
  <si>
    <t xml:space="preserve">Dar continuidad Cooperativa COPAN </t>
  </si>
  <si>
    <t xml:space="preserve">Desarrollar y gestionar las capacidades de las personas, diseñado </t>
  </si>
  <si>
    <t>Plan de capacitación, gestionado</t>
  </si>
  <si>
    <t xml:space="preserve">Elaborar plan de capacitación </t>
  </si>
  <si>
    <t xml:space="preserve">Plan de capacitación elaborado </t>
  </si>
  <si>
    <t>Gestionar aprobación del plan de capacitación</t>
  </si>
  <si>
    <t xml:space="preserve">Plan de capacitación aprobado </t>
  </si>
  <si>
    <t>Gestión del Conocimiento, diseñado</t>
  </si>
  <si>
    <t>Realizar levantamiento de los conocimientos necesarios de la UTECT</t>
  </si>
  <si>
    <t xml:space="preserve">Borrador de Conocimientos </t>
  </si>
  <si>
    <t>Realizar levantamiento de los conocimientos disponibles en la UTECT</t>
  </si>
  <si>
    <t xml:space="preserve">Matriz de Conocimientos </t>
  </si>
  <si>
    <t xml:space="preserve">Elaborar y gestionar la actualización de la Matriz de Conocimientos </t>
  </si>
  <si>
    <t>Elaborar planes de desarrollo individual a partir de la Gestión del Conocimiento</t>
  </si>
  <si>
    <t xml:space="preserve">Sistema de Evaluación de Desempeño, formulado </t>
  </si>
  <si>
    <t>Documentar, automatizar y validar los procesos de evaluación de desempeño, implementado</t>
  </si>
  <si>
    <t>Adquisición de software para la sistematización de la evaluación de desempeño</t>
  </si>
  <si>
    <t>Encargado del DTI</t>
  </si>
  <si>
    <t>Revisión y actualización del modelo de competencias acorde al nuevo Diccionario General de Competencias y Comportamientos para la Administración Pública presentado por el MAP</t>
  </si>
  <si>
    <t xml:space="preserve">Diccionario de Competencias actualizado </t>
  </si>
  <si>
    <t>Incremento de Desempeño Institucional, formulado</t>
  </si>
  <si>
    <t xml:space="preserve">Gestionar y elaborar plan para identificar los indicadores por excelencia en los procesos misionales </t>
  </si>
  <si>
    <t xml:space="preserve">Desarrollo de incentivos por excelencia </t>
  </si>
  <si>
    <t>Documentar, revisar y aprobar los procesos de Recursos Humanos, realizado</t>
  </si>
  <si>
    <t>Estandarización de los procesos, implementado</t>
  </si>
  <si>
    <t>Implementación de los procesos aprobados del dpto. Recursos Humanos</t>
  </si>
  <si>
    <t>Informe de Auditoria Interna</t>
  </si>
  <si>
    <t xml:space="preserve">Mary Dely Bonilla </t>
  </si>
  <si>
    <t>Encargada del Departamento de Recursos Humanos</t>
  </si>
  <si>
    <t>Departamento de Políticas y Estrategias de TTE</t>
  </si>
  <si>
    <t>Plan de mejora en la gestión de Políticas y Estrategias de Titulación, implementado</t>
  </si>
  <si>
    <t>Formulación, diseño e implementación de las políticas y estrategias para la titulación de terrenos del Estado, implementado</t>
  </si>
  <si>
    <t>Diseñar, formular o apoyar la formulación de políticas y estrategia para guiar al accionar de la institución en la responsabilidad de los procesos de titulación</t>
  </si>
  <si>
    <t xml:space="preserve">Implementación de políticas y estrategias </t>
  </si>
  <si>
    <t>Encargado (a) de Políticas y Estrategias de Titulación de Terrenos del Estado</t>
  </si>
  <si>
    <t>Diseñar y apoyar la implementación de campañas para divulgar a la población la importancia de actualizar el registro del derecho de propiedad</t>
  </si>
  <si>
    <t xml:space="preserve"> Campañas de divulgación</t>
  </si>
  <si>
    <t>DCO/DPD</t>
  </si>
  <si>
    <t>Formular propuestas de modificación a la normativa para facilitar los procedimientos de titulación</t>
  </si>
  <si>
    <t>Normas modificadas</t>
  </si>
  <si>
    <t>Estructura organizativa de Políticas y Estrategias, implementada</t>
  </si>
  <si>
    <t>Modelo Operativo de Políticas y Estrategias, implementado</t>
  </si>
  <si>
    <t>Levantamiento de los procesos de Políticas y Estrategias</t>
  </si>
  <si>
    <t>Documentar, revisar y validar los procesos operativos de Políticas y Estrategias</t>
  </si>
  <si>
    <t>Aprobación de los procesos operativos de Políticas y Estrategias</t>
  </si>
  <si>
    <t>Mejora continua de la gestión y organización de las operaciones, realizado</t>
  </si>
  <si>
    <t xml:space="preserve">Porcentaje de implementación de la Mejora continua de la gestión y organización de las operaciones </t>
  </si>
  <si>
    <t>Modelo de gestión de la Cooperación Internacional para la titulación de inmueble, implementado</t>
  </si>
  <si>
    <t>Determinar y programar sesiones de trabajo para dar apoyo a los proceso técnicos de cooperación internacional  para la titulación masiva del inmueble</t>
  </si>
  <si>
    <t xml:space="preserve">Elaborar el informe </t>
  </si>
  <si>
    <t>Informe de sesiones de trabajo</t>
  </si>
  <si>
    <t>Plan de acción</t>
  </si>
  <si>
    <t>Belgia Soler</t>
  </si>
  <si>
    <t>Encargada de Políticas y Estrategias de Titulación de Terrenos del Estado</t>
  </si>
  <si>
    <t>OFICINA DE ACCESO A LA INFORMACIÓN</t>
  </si>
  <si>
    <t>Oficina de Acceso a la Información, creada</t>
  </si>
  <si>
    <t>Porcentaje avance OAI fortalecida</t>
  </si>
  <si>
    <t>Gestión del indicador del Sistema de Metas Presidenciales sobre la Ley Núm. 200-04, desarrollada</t>
  </si>
  <si>
    <t>Porcentaje cumplimiento de las metas presidenciales sobre la Ley Núm. 200-04</t>
  </si>
  <si>
    <t xml:space="preserve">Comunicación de solicitud </t>
  </si>
  <si>
    <t xml:space="preserve">Responsable de Acceso a la Información </t>
  </si>
  <si>
    <t xml:space="preserve">Asistir y tramitar las solicitudes de información de la ciudadanía de acuerdo a la Ley 200-04. </t>
  </si>
  <si>
    <t xml:space="preserve">Formulario de solicitud </t>
  </si>
  <si>
    <t>Administrar el Portal de Transparencia Institucional.</t>
  </si>
  <si>
    <t xml:space="preserve">Reporte transparencia </t>
  </si>
  <si>
    <t>Realizar monitoreo de informaciones (Frecuencia, formato, documentos y resultados esperados)</t>
  </si>
  <si>
    <t>Reporte de resultados</t>
  </si>
  <si>
    <t>Dar seguimiento a la Comisión de Integridad Gubernamental y Cumplimiento Normativo</t>
  </si>
  <si>
    <t xml:space="preserve">Informe de Resultados </t>
  </si>
  <si>
    <t xml:space="preserve">Gestionar la creación e instalación de un buzon de quejas, reclamaciones y sugerencias </t>
  </si>
  <si>
    <t>Reporte de QSR recibidas</t>
  </si>
  <si>
    <t>Atención a solicitudes de información, fortalecido</t>
  </si>
  <si>
    <t>Gestionar la creación de una unidad de Call Centers</t>
  </si>
  <si>
    <t>Unidad Creada</t>
  </si>
  <si>
    <t>RAI</t>
  </si>
  <si>
    <t>Establecer metodología de trabajo para dar respuestas a solicitudes de información</t>
  </si>
  <si>
    <t xml:space="preserve">Borrador directriz operacional </t>
  </si>
  <si>
    <t>Solicitar la difusión de la apertura de la unidad para recibir solicitudes de información  a la ciudadania</t>
  </si>
  <si>
    <t>Documentar, revisar y aprobar los procesos de la OAI, realizados</t>
  </si>
  <si>
    <t>Estandarización de los procesos, implementados</t>
  </si>
  <si>
    <t>Implementación de los procesos aprobados de la OAI</t>
  </si>
  <si>
    <t>Borrador de procedimientos de OAI</t>
  </si>
  <si>
    <t>Luz Estefany Valdez</t>
  </si>
  <si>
    <t>Responsable de Acceso a la Información</t>
  </si>
  <si>
    <t>Capacidad del Departamento Jurídico, incrementada</t>
  </si>
  <si>
    <t>Porcentaje de Actividades</t>
  </si>
  <si>
    <t>Incrementar la capacidad de respuesta del personal del Departamento Jurídico en materia de compras y contrataciones públicas, fortalecido</t>
  </si>
  <si>
    <t xml:space="preserve">Solicitar contratación de personal </t>
  </si>
  <si>
    <t>Oficio de Solicitud /Correo Electrónico</t>
  </si>
  <si>
    <t>Encargada del  Dpto. Jurídico</t>
  </si>
  <si>
    <t xml:space="preserve">Solicitar capacitaciones aplicables </t>
  </si>
  <si>
    <t>Solicitar equipos, mobiliarios, materiales e insumos necesarios para realizar el trabajo</t>
  </si>
  <si>
    <t>Oficio de Solicitud/ Conduce de entrega firmado</t>
  </si>
  <si>
    <t>Contratación de asesorías en materia de Derecho, realizado</t>
  </si>
  <si>
    <t>Requerir contratar los servicios asesoría Legal y/o servicios jurídicos</t>
  </si>
  <si>
    <t>RH</t>
  </si>
  <si>
    <t xml:space="preserve">Documentar, controlar y validar la distribución de carga de trabajo y el monitoreo de las mismas, formulado </t>
  </si>
  <si>
    <t>Porcentaje de avance automatización</t>
  </si>
  <si>
    <t xml:space="preserve">Propuesta para la adquisición o desarrollo de aplicación web para asignar, coordinar y dar seguimiento a las asignaciones y tareas.  </t>
  </si>
  <si>
    <t>Propuesta Software</t>
  </si>
  <si>
    <t>Documentar, revisar, validar, aprobar y difundir las políticas, procesos, procedimientos del Departamento Jurídico, realizado</t>
  </si>
  <si>
    <t>Porcentaje de avance documentación</t>
  </si>
  <si>
    <t>Implementar los procesos aprobados del Departamento Jurídico</t>
  </si>
  <si>
    <t xml:space="preserve">Informe de auditoría interna </t>
  </si>
  <si>
    <t xml:space="preserve">Documentar, automatizar y validar los procesos de compras y procedimientos operacionales, formulado </t>
  </si>
  <si>
    <t>Propuesta para la adquisición o desarrollo de aplicación para automatizar los procedimientos operacionales y procesos de compras de esta DJU</t>
  </si>
  <si>
    <t>Ursulina del Carmen de Delgado</t>
  </si>
  <si>
    <t>Encargada del Departamento Juridico</t>
  </si>
  <si>
    <t>Informe de resultados de auditoría</t>
  </si>
  <si>
    <t xml:space="preserve">Realizar auditorias internas a los procedimientos aprobados </t>
  </si>
  <si>
    <t xml:space="preserve">Programa de auditoría aprobado </t>
  </si>
  <si>
    <t xml:space="preserve">Elaborar programa de auditoria interna a los procedimientos aprobados </t>
  </si>
  <si>
    <t xml:space="preserve">Porcentaje de avance de la ejecucción del programa de auditoria de procesos  </t>
  </si>
  <si>
    <t>Auditoria de estandares, definido</t>
  </si>
  <si>
    <t>Gestionar la auditoría de Certificación de ISO 9001:2015</t>
  </si>
  <si>
    <t>Ficha de procesos aprobadas</t>
  </si>
  <si>
    <t>Definir indicadores de gestión de los procesos</t>
  </si>
  <si>
    <t>Áreas transversales</t>
  </si>
  <si>
    <t>Procesos de las áreas transversales implementados</t>
  </si>
  <si>
    <t>Dar continuidad a los procesos de las áreas transversales</t>
  </si>
  <si>
    <t>Política de Calidad del Sistema de Gestión de Calidad revisada</t>
  </si>
  <si>
    <t>Revisión de la Política de Calidad del Sistema de Gestión de Calidad</t>
  </si>
  <si>
    <t>Dar continuidad al Sistema de Gestión de Calidad</t>
  </si>
  <si>
    <t>Plan de trabajo</t>
  </si>
  <si>
    <t>Incremento del Desempeño Institucional, formulado</t>
  </si>
  <si>
    <t xml:space="preserve">Informe de seguimiento </t>
  </si>
  <si>
    <t>Dar seguimiento a los proyectos internos de la UTECT</t>
  </si>
  <si>
    <t>Gestión de proyectos, realizado</t>
  </si>
  <si>
    <t>Informe de plan de acción</t>
  </si>
  <si>
    <t xml:space="preserve">Dar seguimiento al Plan de Acción Vigente </t>
  </si>
  <si>
    <t xml:space="preserve">Formular el Plan de Acción Proxímo Año </t>
  </si>
  <si>
    <t>Determinar y programar sesiones de trabajo y de coordinación del autodiagnóstico</t>
  </si>
  <si>
    <t xml:space="preserve">Registrar ejecución física en el SIGEF </t>
  </si>
  <si>
    <t>Proyectar recursos incluidos en POA y PACC.</t>
  </si>
  <si>
    <t>Elaboración y formulación del POA institucional</t>
  </si>
  <si>
    <t>Formulación Presupuestaria, física y POA, realizada</t>
  </si>
  <si>
    <t>Procesos de planificación aprobados</t>
  </si>
  <si>
    <t>Aprobar los procesos de planificación y desarrollo</t>
  </si>
  <si>
    <t>Modelo Operativo de Planificación y Desarrollo, realizado</t>
  </si>
  <si>
    <t>Estructura organizativa de Planificación, incrementada</t>
  </si>
  <si>
    <t>Plan Estratégico Institucional Aprobado</t>
  </si>
  <si>
    <t xml:space="preserve">Elaborar Plan Estratégico Institucional </t>
  </si>
  <si>
    <t>Resultado de la Implementación de la NOBACI</t>
  </si>
  <si>
    <t xml:space="preserve">Gestionar la implementación de la NOBACI </t>
  </si>
  <si>
    <t>Gestionar la modificación del manual de organización y función (MOF)</t>
  </si>
  <si>
    <t>Estructura organizativa aprobada</t>
  </si>
  <si>
    <t>Gestionar la modificación de la estructura organizativa de la UTECT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</si>
</sst>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quot;RD$&quot;#,##0.00_);[Red]\(&quot;RD$&quot;#,##0.00\)"/>
    <numFmt numFmtId="165" formatCode="_([$€-2]* #,##0.00_);_([$€-2]* \(#,##0.00\);_([$€-2]* &quot;-&quot;??_)"/>
    <numFmt numFmtId="166" formatCode="_-[$RD$-1C0A]* #,##0.00_-;\-[$RD$-1C0A]* #,##0.00_-;_-[$RD$-1C0A]* &quot;-&quot;??_-;_-@_-"/>
    <numFmt numFmtId="167" formatCode="[$RD$-1C0A]#,##0.00"/>
    <numFmt numFmtId="168" formatCode="_(&quot;RD$&quot;* #,##0.00_);_(&quot;RD$&quot;* \(#,##0.00\);_(&quot;RD$&quot;* &quot;-&quot;??_);_(@_)"/>
    <numFmt numFmtId="169" formatCode="&quot;RD$&quot;#,##0.00"/>
    <numFmt numFmtId="170" formatCode="_(* #,##0_);_(* \(#,##0\);_(* &quot;-&quot;??_);_(@_)"/>
    <numFmt numFmtId="171" formatCode="_-&quot;RD$&quot;* #,##0.00_-;\-&quot;RD$&quot;* #,##0.00_-;_-&quot;RD$&quot;* &quot;-&quot;??_-;_-@_-"/>
    <numFmt numFmtId="172" formatCode="_([$€-2]* #,##0.0_);_([$€-2]* \(#,##0.0\);_([$€-2]* &quot;-&quot;??_)"/>
  </numFmts>
  <fonts count="77" x14ac:knownFonts="1">
    <font>
      <sz val="11"/>
      <color theme="1"/>
      <name val="Calibri"/>
      <family val="2"/>
      <scheme val="minor"/>
    </font>
    <font>
      <sz val="11"/>
      <color theme="1"/>
      <name val="Calibri"/>
      <family val="2"/>
      <scheme val="minor"/>
    </font>
    <font>
      <b/>
      <sz val="10"/>
      <color theme="0"/>
      <name val="Calisto MT"/>
      <family val="1"/>
    </font>
    <font>
      <b/>
      <sz val="10"/>
      <color theme="1"/>
      <name val="Calisto MT"/>
      <family val="1"/>
    </font>
    <font>
      <b/>
      <sz val="10"/>
      <color rgb="FFFF0000"/>
      <name val="Calisto MT"/>
      <family val="1"/>
    </font>
    <font>
      <b/>
      <i/>
      <sz val="10"/>
      <color theme="1"/>
      <name val="Calisto MT"/>
      <family val="1"/>
    </font>
    <font>
      <b/>
      <i/>
      <sz val="10"/>
      <color rgb="FFFF0000"/>
      <name val="Calisto MT"/>
      <family val="1"/>
    </font>
    <font>
      <sz val="10"/>
      <name val="Calisto MT"/>
      <family val="1"/>
    </font>
    <font>
      <sz val="10"/>
      <color rgb="FFFF0000"/>
      <name val="Calisto MT"/>
      <family val="1"/>
    </font>
    <font>
      <b/>
      <sz val="10"/>
      <name val="Calisto MT"/>
      <family val="1"/>
    </font>
    <font>
      <b/>
      <sz val="9"/>
      <color indexed="81"/>
      <name val="Tahoma"/>
      <family val="2"/>
    </font>
    <font>
      <sz val="9"/>
      <color indexed="81"/>
      <name val="Tahoma"/>
      <family val="2"/>
    </font>
    <font>
      <b/>
      <sz val="14"/>
      <color theme="0"/>
      <name val="Calisto MT"/>
      <family val="1"/>
    </font>
    <font>
      <sz val="11"/>
      <color theme="1"/>
      <name val="Calisto MT"/>
      <family val="1"/>
    </font>
    <font>
      <sz val="11"/>
      <name val="Calisto MT"/>
      <family val="1"/>
    </font>
    <font>
      <b/>
      <sz val="11"/>
      <color theme="0"/>
      <name val="Calisto MT"/>
      <family val="1"/>
    </font>
    <font>
      <b/>
      <sz val="11"/>
      <name val="Calisto MT"/>
      <family val="1"/>
    </font>
    <font>
      <b/>
      <sz val="20"/>
      <name val="Calisto MT"/>
      <family val="1"/>
    </font>
    <font>
      <b/>
      <sz val="14"/>
      <color theme="1"/>
      <name val="Calisto MT"/>
      <family val="1"/>
    </font>
    <font>
      <b/>
      <sz val="11"/>
      <color theme="1"/>
      <name val="Calisto MT"/>
      <family val="1"/>
    </font>
    <font>
      <b/>
      <i/>
      <sz val="11"/>
      <color theme="0"/>
      <name val="Calisto MT"/>
      <family val="1"/>
    </font>
    <font>
      <b/>
      <i/>
      <sz val="11"/>
      <color theme="1"/>
      <name val="Calisto MT"/>
      <family val="1"/>
    </font>
    <font>
      <sz val="11"/>
      <color rgb="FF000000"/>
      <name val="Calisto MT"/>
      <family val="1"/>
    </font>
    <font>
      <sz val="11"/>
      <color theme="0"/>
      <name val="Calisto MT"/>
      <family val="1"/>
    </font>
    <font>
      <b/>
      <sz val="12"/>
      <color theme="1"/>
      <name val="Calisto MT"/>
      <family val="1"/>
    </font>
    <font>
      <b/>
      <sz val="10"/>
      <name val="Calibri Light"/>
      <family val="2"/>
    </font>
    <font>
      <b/>
      <sz val="20"/>
      <name val="Calibri Light"/>
      <family val="2"/>
    </font>
    <font>
      <b/>
      <sz val="11"/>
      <color theme="1"/>
      <name val="Calibri Light"/>
      <family val="2"/>
    </font>
    <font>
      <b/>
      <sz val="11"/>
      <color theme="0"/>
      <name val="Calibri Light"/>
      <family val="2"/>
    </font>
    <font>
      <b/>
      <sz val="10"/>
      <color theme="1"/>
      <name val="Calibri Light"/>
      <family val="2"/>
    </font>
    <font>
      <b/>
      <sz val="10"/>
      <color theme="0"/>
      <name val="Calibri Light"/>
      <family val="2"/>
    </font>
    <font>
      <b/>
      <sz val="14"/>
      <color theme="1"/>
      <name val="Calibri Light"/>
      <family val="2"/>
    </font>
    <font>
      <b/>
      <sz val="12"/>
      <color theme="1"/>
      <name val="Calibri Light"/>
      <family val="2"/>
    </font>
    <font>
      <b/>
      <sz val="12"/>
      <color theme="0"/>
      <name val="Calibri Light"/>
      <family val="2"/>
    </font>
    <font>
      <b/>
      <sz val="14"/>
      <name val="Calibri Light"/>
      <family val="2"/>
    </font>
    <font>
      <b/>
      <i/>
      <sz val="14"/>
      <color theme="1"/>
      <name val="Calibri Light"/>
      <family val="2"/>
    </font>
    <font>
      <sz val="14"/>
      <name val="Calibri Light"/>
      <family val="2"/>
    </font>
    <font>
      <sz val="14"/>
      <color theme="1"/>
      <name val="Calibri Light"/>
      <family val="2"/>
    </font>
    <font>
      <sz val="14"/>
      <color rgb="FF000000"/>
      <name val="Calibri Light"/>
      <family val="2"/>
    </font>
    <font>
      <b/>
      <sz val="14"/>
      <color rgb="FFFF0000"/>
      <name val="Calibri Light"/>
      <family val="2"/>
    </font>
    <font>
      <sz val="14"/>
      <color theme="0"/>
      <name val="Calibri Light"/>
      <family val="2"/>
    </font>
    <font>
      <b/>
      <sz val="14"/>
      <color theme="0"/>
      <name val="Calibri Light"/>
      <family val="2"/>
    </font>
    <font>
      <b/>
      <i/>
      <sz val="14"/>
      <color theme="0"/>
      <name val="Calibri Light"/>
      <family val="2"/>
    </font>
    <font>
      <b/>
      <sz val="10"/>
      <name val="Calibri Light"/>
      <family val="2"/>
      <scheme val="major"/>
    </font>
    <font>
      <b/>
      <sz val="20"/>
      <name val="Calibri Light"/>
      <family val="2"/>
      <scheme val="major"/>
    </font>
    <font>
      <b/>
      <sz val="12"/>
      <color theme="1"/>
      <name val="Calibri Light"/>
      <family val="2"/>
      <scheme val="major"/>
    </font>
    <font>
      <b/>
      <sz val="12"/>
      <color theme="0"/>
      <name val="Calibri Light"/>
      <family val="2"/>
      <scheme val="major"/>
    </font>
    <font>
      <b/>
      <sz val="10"/>
      <color theme="1"/>
      <name val="Calibri Light"/>
      <family val="2"/>
      <scheme val="major"/>
    </font>
    <font>
      <b/>
      <sz val="14"/>
      <color theme="0"/>
      <name val="Calibri Light"/>
      <family val="2"/>
      <scheme val="major"/>
    </font>
    <font>
      <b/>
      <sz val="14"/>
      <name val="Calibri Light"/>
      <family val="2"/>
      <scheme val="major"/>
    </font>
    <font>
      <b/>
      <sz val="14"/>
      <color theme="1"/>
      <name val="Calibri Light"/>
      <family val="2"/>
      <scheme val="major"/>
    </font>
    <font>
      <b/>
      <i/>
      <sz val="14"/>
      <color theme="0"/>
      <name val="Calibri Light"/>
      <family val="2"/>
      <scheme val="major"/>
    </font>
    <font>
      <b/>
      <i/>
      <sz val="14"/>
      <color theme="1"/>
      <name val="Calibri Light"/>
      <family val="2"/>
      <scheme val="major"/>
    </font>
    <font>
      <sz val="14"/>
      <name val="Calibri Light"/>
      <family val="2"/>
      <scheme val="major"/>
    </font>
    <font>
      <sz val="14"/>
      <color theme="1"/>
      <name val="Calibri Light"/>
      <family val="2"/>
      <scheme val="major"/>
    </font>
    <font>
      <sz val="14"/>
      <color rgb="FF000000"/>
      <name val="Calibri Light"/>
      <family val="2"/>
      <scheme val="major"/>
    </font>
    <font>
      <b/>
      <i/>
      <sz val="14"/>
      <name val="Calibri Light"/>
      <family val="2"/>
      <scheme val="major"/>
    </font>
    <font>
      <b/>
      <sz val="14"/>
      <color rgb="FF000000"/>
      <name val="Calibri Light"/>
      <family val="2"/>
      <scheme val="major"/>
    </font>
    <font>
      <b/>
      <i/>
      <sz val="14"/>
      <color rgb="FF000000"/>
      <name val="Calibri Light"/>
      <family val="2"/>
      <scheme val="major"/>
    </font>
    <font>
      <b/>
      <sz val="10"/>
      <color theme="0"/>
      <name val="Calibri Light"/>
      <family val="2"/>
      <scheme val="major"/>
    </font>
    <font>
      <b/>
      <sz val="12"/>
      <color theme="0"/>
      <name val="Calisto MT"/>
      <family val="1"/>
    </font>
    <font>
      <b/>
      <i/>
      <sz val="14"/>
      <color rgb="FF000000"/>
      <name val="Calibri Light"/>
      <family val="2"/>
    </font>
    <font>
      <sz val="14"/>
      <color rgb="FFFF0000"/>
      <name val="Calibri Light"/>
      <family val="2"/>
    </font>
    <font>
      <b/>
      <sz val="11"/>
      <color theme="1"/>
      <name val="Calibri Light"/>
      <family val="2"/>
      <scheme val="major"/>
    </font>
    <font>
      <b/>
      <sz val="11"/>
      <color theme="0"/>
      <name val="Calibri Light"/>
      <family val="2"/>
      <scheme val="major"/>
    </font>
    <font>
      <sz val="14"/>
      <color theme="0"/>
      <name val="Calibri Light"/>
      <family val="2"/>
      <scheme val="major"/>
    </font>
    <font>
      <b/>
      <sz val="14"/>
      <color rgb="FF000000"/>
      <name val="Calibri Light"/>
      <family val="2"/>
    </font>
    <font>
      <b/>
      <i/>
      <sz val="14"/>
      <color rgb="FFFF0000"/>
      <name val="Calibri Light"/>
      <family val="2"/>
    </font>
    <font>
      <sz val="12"/>
      <name val="Calibri Light"/>
      <family val="2"/>
    </font>
    <font>
      <sz val="12"/>
      <color theme="1"/>
      <name val="Calibri Light"/>
      <family val="2"/>
    </font>
    <font>
      <b/>
      <sz val="12"/>
      <name val="Calibri Light"/>
      <family val="2"/>
    </font>
    <font>
      <b/>
      <sz val="12"/>
      <name val="Calibri Light"/>
      <family val="2"/>
      <scheme val="major"/>
    </font>
    <font>
      <b/>
      <sz val="11"/>
      <name val="Calibri Light"/>
      <family val="2"/>
      <scheme val="major"/>
    </font>
    <font>
      <b/>
      <sz val="10"/>
      <color rgb="FFFF0000"/>
      <name val="Calibri Light"/>
      <family val="2"/>
    </font>
    <font>
      <b/>
      <i/>
      <sz val="14"/>
      <name val="Calibri Light"/>
      <family val="2"/>
    </font>
    <font>
      <b/>
      <sz val="14"/>
      <color rgb="FFFF0000"/>
      <name val="Calisto MT"/>
      <family val="1"/>
    </font>
    <font>
      <b/>
      <sz val="14"/>
      <name val="Calisto MT"/>
      <family val="1"/>
    </font>
  </fonts>
  <fills count="23">
    <fill>
      <patternFill patternType="none"/>
    </fill>
    <fill>
      <patternFill patternType="gray125"/>
    </fill>
    <fill>
      <patternFill patternType="solid">
        <fgColor theme="8"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rgb="FF00206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4.9989318521683403E-2"/>
        <bgColor rgb="FF000000"/>
      </patternFill>
    </fill>
    <fill>
      <patternFill patternType="solid">
        <fgColor theme="1" tint="0.499984740745262"/>
        <bgColor indexed="64"/>
      </patternFill>
    </fill>
    <fill>
      <patternFill patternType="solid">
        <fgColor theme="2" tint="-9.9978637043366805E-2"/>
        <bgColor indexed="64"/>
      </patternFill>
    </fill>
    <fill>
      <patternFill patternType="solid">
        <fgColor rgb="FFFFFFFF"/>
        <bgColor indexed="64"/>
      </patternFill>
    </fill>
  </fills>
  <borders count="52">
    <border>
      <left/>
      <right/>
      <top/>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right style="hair">
        <color theme="0" tint="-4.9989318521683403E-2"/>
      </right>
      <top style="hair">
        <color theme="0" tint="-4.9989318521683403E-2"/>
      </top>
      <bottom style="hair">
        <color theme="0" tint="-4.9989318521683403E-2"/>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style="hair">
        <color theme="0" tint="-4.9989318521683403E-2"/>
      </right>
      <top style="hair">
        <color theme="0" tint="-4.9989318521683403E-2"/>
      </top>
      <bottom/>
      <diagonal/>
    </border>
    <border>
      <left style="hair">
        <color theme="0" tint="-4.9989318521683403E-2"/>
      </left>
      <right style="hair">
        <color theme="0" tint="-4.9989318521683403E-2"/>
      </right>
      <top/>
      <bottom style="hair">
        <color theme="0" tint="-4.9989318521683403E-2"/>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theme="0" tint="-4.9989318521683403E-2"/>
      </left>
      <right/>
      <top style="hair">
        <color theme="0" tint="-4.9989318521683403E-2"/>
      </top>
      <bottom style="hair">
        <color theme="0" tint="-4.9989318521683403E-2"/>
      </bottom>
      <diagonal/>
    </border>
    <border>
      <left/>
      <right/>
      <top style="hair">
        <color theme="0" tint="-4.9989318521683403E-2"/>
      </top>
      <bottom style="hair">
        <color theme="0" tint="-4.9989318521683403E-2"/>
      </bottom>
      <diagonal/>
    </border>
    <border>
      <left style="hair">
        <color theme="0" tint="-0.14993743705557422"/>
      </left>
      <right style="hair">
        <color theme="0" tint="-0.14993743705557422"/>
      </right>
      <top style="hair">
        <color theme="0" tint="-0.14996795556505021"/>
      </top>
      <bottom style="hair">
        <color theme="0" tint="-0.14993743705557422"/>
      </bottom>
      <diagonal/>
    </border>
    <border>
      <left/>
      <right style="hair">
        <color theme="0" tint="-4.9989318521683403E-2"/>
      </right>
      <top style="hair">
        <color theme="0" tint="-4.9989318521683403E-2"/>
      </top>
      <bottom/>
      <diagonal/>
    </border>
    <border>
      <left/>
      <right style="hair">
        <color theme="0" tint="-4.9989318521683403E-2"/>
      </right>
      <top/>
      <bottom style="hair">
        <color theme="0" tint="-4.9989318521683403E-2"/>
      </bottom>
      <diagonal/>
    </border>
    <border>
      <left style="hair">
        <color theme="0" tint="-0.14996795556505021"/>
      </left>
      <right/>
      <top style="hair">
        <color theme="0" tint="-4.9989318521683403E-2"/>
      </top>
      <bottom style="hair">
        <color theme="0" tint="-4.9989318521683403E-2"/>
      </bottom>
      <diagonal/>
    </border>
    <border>
      <left style="hair">
        <color theme="0" tint="-4.9989318521683403E-2"/>
      </left>
      <right/>
      <top style="hair">
        <color theme="0" tint="-4.9989318521683403E-2"/>
      </top>
      <bottom/>
      <diagonal/>
    </border>
    <border>
      <left/>
      <right/>
      <top style="hair">
        <color theme="0" tint="-4.9989318521683403E-2"/>
      </top>
      <bottom/>
      <diagonal/>
    </border>
    <border>
      <left style="hair">
        <color theme="0" tint="-4.9989318521683403E-2"/>
      </left>
      <right/>
      <top/>
      <bottom style="hair">
        <color theme="0" tint="-4.9989318521683403E-2"/>
      </bottom>
      <diagonal/>
    </border>
    <border>
      <left/>
      <right/>
      <top/>
      <bottom style="hair">
        <color theme="0" tint="-4.9989318521683403E-2"/>
      </bottom>
      <diagonal/>
    </border>
    <border>
      <left style="hair">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style="hair">
        <color theme="0" tint="-4.9989318521683403E-2"/>
      </left>
      <right/>
      <top/>
      <bottom/>
      <diagonal/>
    </border>
    <border>
      <left/>
      <right style="hair">
        <color theme="0" tint="-4.9989318521683403E-2"/>
      </right>
      <top/>
      <bottom/>
      <diagonal/>
    </border>
    <border>
      <left style="hair">
        <color theme="0" tint="-0.14996795556505021"/>
      </left>
      <right style="hair">
        <color theme="0" tint="-0.14996795556505021"/>
      </right>
      <top style="hair">
        <color theme="0" tint="-0.149967955565050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hair">
        <color theme="0" tint="-0.14996795556505021"/>
      </left>
      <right/>
      <top/>
      <bottom style="hair">
        <color theme="0" tint="-0.14996795556505021"/>
      </bottom>
      <diagonal/>
    </border>
    <border>
      <left/>
      <right/>
      <top/>
      <bottom style="hair">
        <color theme="0" tint="-0.14996795556505021"/>
      </bottom>
      <diagonal/>
    </border>
    <border>
      <left/>
      <right/>
      <top style="hair">
        <color theme="0" tint="-0.14996795556505021"/>
      </top>
      <bottom/>
      <diagonal/>
    </border>
    <border>
      <left style="hair">
        <color theme="0" tint="-0.14996795556505021"/>
      </left>
      <right/>
      <top/>
      <bottom/>
      <diagonal/>
    </border>
    <border>
      <left/>
      <right style="hair">
        <color theme="0" tint="-0.14996795556505021"/>
      </right>
      <top/>
      <bottom/>
      <diagonal/>
    </border>
    <border>
      <left style="hair">
        <color rgb="FFD9D9D9"/>
      </left>
      <right style="hair">
        <color rgb="FFD9D9D9"/>
      </right>
      <top style="hair">
        <color rgb="FFD9D9D9"/>
      </top>
      <bottom style="hair">
        <color rgb="FFD9D9D9"/>
      </bottom>
      <diagonal/>
    </border>
    <border>
      <left style="hair">
        <color theme="0" tint="-0.14996795556505021"/>
      </left>
      <right/>
      <top style="hair">
        <color theme="0" tint="-0.14996795556505021"/>
      </top>
      <bottom/>
      <diagonal/>
    </border>
    <border>
      <left/>
      <right style="hair">
        <color theme="0" tint="-0.14996795556505021"/>
      </right>
      <top style="hair">
        <color theme="0" tint="-0.14996795556505021"/>
      </top>
      <bottom/>
      <diagonal/>
    </border>
    <border>
      <left style="hair">
        <color rgb="FFD9D9D9"/>
      </left>
      <right style="hair">
        <color rgb="FFD9D9D9"/>
      </right>
      <top/>
      <bottom style="hair">
        <color rgb="FFD9D9D9"/>
      </bottom>
      <diagonal/>
    </border>
    <border>
      <left/>
      <right/>
      <top style="hair">
        <color rgb="FFD9D9D9"/>
      </top>
      <bottom/>
      <diagonal/>
    </border>
    <border>
      <left/>
      <right/>
      <top style="medium">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14996795556505021"/>
      </top>
      <bottom style="hair">
        <color theme="0" tint="-0.14996795556505021"/>
      </bottom>
      <diagonal/>
    </border>
    <border>
      <left/>
      <right style="hair">
        <color theme="0" tint="-0.34998626667073579"/>
      </right>
      <top/>
      <bottom style="hair">
        <color theme="0" tint="-0.14996795556505021"/>
      </bottom>
      <diagonal/>
    </border>
    <border>
      <left/>
      <right style="hair">
        <color theme="0" tint="-0.34998626667073579"/>
      </right>
      <top style="hair">
        <color theme="0" tint="-0.14996795556505021"/>
      </top>
      <bottom/>
      <diagonal/>
    </border>
    <border>
      <left style="hair">
        <color theme="0" tint="-0.34998626667073579"/>
      </left>
      <right/>
      <top/>
      <bottom/>
      <diagonal/>
    </border>
    <border>
      <left style="hair">
        <color rgb="FFA6A6A6"/>
      </left>
      <right style="hair">
        <color rgb="FFA6A6A6"/>
      </right>
      <top style="hair">
        <color rgb="FFA6A6A6"/>
      </top>
      <bottom style="hair">
        <color rgb="FFA6A6A6"/>
      </bottom>
      <diagonal/>
    </border>
    <border>
      <left style="hair">
        <color theme="0" tint="-0.34998626667073579"/>
      </left>
      <right style="hair">
        <color theme="0" tint="-0.34998626667073579"/>
      </right>
      <top style="hair">
        <color theme="0" tint="-0.34998626667073579"/>
      </top>
      <bottom/>
      <diagonal/>
    </border>
    <border>
      <left/>
      <right style="hair">
        <color theme="0" tint="-0.14996795556505021"/>
      </right>
      <top/>
      <bottom style="hair">
        <color theme="0" tint="-0.14996795556505021"/>
      </bottom>
      <diagonal/>
    </border>
    <border>
      <left style="thin">
        <color rgb="FFD9D9D9"/>
      </left>
      <right style="thin">
        <color rgb="FFD9D9D9"/>
      </right>
      <top style="thin">
        <color rgb="FFD9D9D9"/>
      </top>
      <bottom style="thin">
        <color rgb="FFD9D9D9"/>
      </bottom>
      <diagonal/>
    </border>
    <border>
      <left/>
      <right style="hair">
        <color rgb="FFD9D9D9"/>
      </right>
      <top style="hair">
        <color rgb="FFD9D9D9"/>
      </top>
      <bottom style="hair">
        <color rgb="FFD9D9D9"/>
      </bottom>
      <diagonal/>
    </border>
  </borders>
  <cellStyleXfs count="6">
    <xf numFmtId="0" fontId="0" fillId="0" borderId="0"/>
    <xf numFmtId="43"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cellStyleXfs>
  <cellXfs count="1042">
    <xf numFmtId="0" fontId="0" fillId="0" borderId="0" xfId="0"/>
    <xf numFmtId="0" fontId="3" fillId="0" borderId="0" xfId="0" applyFont="1" applyProtection="1">
      <protection locked="0"/>
    </xf>
    <xf numFmtId="165" fontId="2" fillId="2" borderId="1" xfId="5" applyNumberFormat="1" applyFont="1" applyFill="1" applyBorder="1" applyAlignment="1">
      <alignment horizontal="center" vertical="center" textRotation="90"/>
    </xf>
    <xf numFmtId="165" fontId="4" fillId="2" borderId="1" xfId="5" applyNumberFormat="1" applyFont="1" applyFill="1" applyBorder="1" applyAlignment="1">
      <alignment horizontal="center" vertical="center" textRotation="90"/>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right" vertical="center"/>
      <protection locked="0"/>
    </xf>
    <xf numFmtId="0" fontId="3" fillId="3" borderId="1" xfId="0"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 fillId="4" borderId="0" xfId="0" applyFont="1" applyFill="1" applyProtection="1">
      <protection locked="0"/>
    </xf>
    <xf numFmtId="0" fontId="5" fillId="4" borderId="1" xfId="0"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right" vertical="center"/>
      <protection locked="0"/>
    </xf>
    <xf numFmtId="0" fontId="3" fillId="4" borderId="1" xfId="0" applyFont="1" applyFill="1" applyBorder="1" applyAlignment="1" applyProtection="1">
      <alignment horizontal="center" vertical="center"/>
      <protection locked="0"/>
    </xf>
    <xf numFmtId="0" fontId="3" fillId="5" borderId="0" xfId="0" applyFont="1" applyFill="1" applyProtection="1">
      <protection locked="0"/>
    </xf>
    <xf numFmtId="0" fontId="7" fillId="0" borderId="1" xfId="0" applyFont="1" applyBorder="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0" fontId="9" fillId="0" borderId="0" xfId="0" applyFont="1" applyProtection="1">
      <protection locked="0"/>
    </xf>
    <xf numFmtId="167" fontId="3" fillId="0" borderId="0" xfId="0" applyNumberFormat="1"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right"/>
      <protection locked="0"/>
    </xf>
    <xf numFmtId="166" fontId="3" fillId="0" borderId="0" xfId="0" applyNumberFormat="1" applyFont="1" applyProtection="1">
      <protection locked="0"/>
    </xf>
    <xf numFmtId="0" fontId="3" fillId="6" borderId="0" xfId="0" applyFont="1" applyFill="1" applyProtection="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13" fillId="0" borderId="0" xfId="0" applyFont="1"/>
    <xf numFmtId="0" fontId="13" fillId="9" borderId="9" xfId="0" applyFont="1" applyFill="1" applyBorder="1"/>
    <xf numFmtId="0" fontId="13" fillId="9" borderId="9" xfId="0" applyFont="1" applyFill="1" applyBorder="1" applyAlignment="1">
      <alignment horizontal="left"/>
    </xf>
    <xf numFmtId="0" fontId="13" fillId="0" borderId="9" xfId="0" applyFont="1" applyBorder="1"/>
    <xf numFmtId="0" fontId="13" fillId="0" borderId="9" xfId="0" applyFont="1" applyBorder="1" applyAlignment="1">
      <alignment horizontal="left"/>
    </xf>
    <xf numFmtId="0" fontId="14" fillId="0" borderId="9" xfId="0" applyFont="1" applyBorder="1" applyAlignment="1">
      <alignment horizontal="left"/>
    </xf>
    <xf numFmtId="0" fontId="13" fillId="9" borderId="9" xfId="0" applyFont="1" applyFill="1" applyBorder="1" applyAlignment="1">
      <alignment horizontal="center"/>
    </xf>
    <xf numFmtId="0" fontId="13" fillId="0" borderId="9" xfId="0" applyFont="1" applyBorder="1" applyAlignment="1">
      <alignment horizontal="center"/>
    </xf>
    <xf numFmtId="0" fontId="12" fillId="10" borderId="10" xfId="0" applyFont="1" applyFill="1" applyBorder="1" applyAlignment="1">
      <alignment horizontal="center" vertical="center"/>
    </xf>
    <xf numFmtId="0" fontId="12" fillId="10" borderId="8" xfId="0" applyFont="1" applyFill="1" applyBorder="1" applyAlignment="1">
      <alignment horizontal="center" vertical="center"/>
    </xf>
    <xf numFmtId="0" fontId="13" fillId="0" borderId="11" xfId="0" applyFont="1" applyBorder="1"/>
    <xf numFmtId="0" fontId="13" fillId="0" borderId="12" xfId="0" applyFont="1" applyBorder="1"/>
    <xf numFmtId="0" fontId="13" fillId="11" borderId="9" xfId="0" applyFont="1" applyFill="1" applyBorder="1"/>
    <xf numFmtId="0" fontId="13" fillId="12" borderId="9" xfId="0" applyFont="1" applyFill="1" applyBorder="1"/>
    <xf numFmtId="0" fontId="12" fillId="10" borderId="9" xfId="0" applyFont="1" applyFill="1" applyBorder="1" applyAlignment="1">
      <alignment horizontal="center" vertical="center"/>
    </xf>
    <xf numFmtId="9" fontId="13" fillId="11" borderId="9" xfId="3" applyFont="1" applyFill="1" applyBorder="1" applyAlignment="1">
      <alignment horizontal="left"/>
    </xf>
    <xf numFmtId="0" fontId="13" fillId="0" borderId="8" xfId="0" applyFont="1" applyBorder="1"/>
    <xf numFmtId="0" fontId="9" fillId="6" borderId="1" xfId="0" applyFont="1" applyFill="1" applyBorder="1" applyAlignment="1">
      <alignment vertical="center"/>
    </xf>
    <xf numFmtId="0" fontId="9" fillId="6" borderId="23" xfId="0" applyFont="1" applyFill="1" applyBorder="1" applyAlignment="1">
      <alignment vertical="center"/>
    </xf>
    <xf numFmtId="0" fontId="19" fillId="6" borderId="0" xfId="0" applyFont="1" applyFill="1" applyProtection="1">
      <protection locked="0"/>
    </xf>
    <xf numFmtId="165" fontId="15" fillId="2" borderId="20" xfId="5" applyNumberFormat="1" applyFont="1" applyFill="1" applyBorder="1" applyAlignment="1">
      <alignment horizontal="center" vertical="center"/>
    </xf>
    <xf numFmtId="165" fontId="15" fillId="2" borderId="16" xfId="5" applyNumberFormat="1" applyFont="1" applyFill="1" applyBorder="1" applyAlignment="1">
      <alignment horizontal="center" vertical="center"/>
    </xf>
    <xf numFmtId="165" fontId="15" fillId="2" borderId="14" xfId="5" applyNumberFormat="1" applyFont="1" applyFill="1" applyBorder="1" applyAlignment="1">
      <alignment horizontal="center" vertical="center"/>
    </xf>
    <xf numFmtId="165" fontId="15" fillId="2" borderId="2" xfId="5" applyNumberFormat="1" applyFont="1" applyFill="1" applyBorder="1" applyAlignment="1">
      <alignment horizontal="center" vertical="center"/>
    </xf>
    <xf numFmtId="0" fontId="15" fillId="2" borderId="3" xfId="0" applyFont="1" applyFill="1" applyBorder="1" applyAlignment="1">
      <alignment horizontal="center" vertical="center"/>
    </xf>
    <xf numFmtId="165" fontId="15" fillId="2" borderId="3" xfId="5" applyNumberFormat="1" applyFont="1" applyFill="1" applyBorder="1" applyAlignment="1">
      <alignment horizontal="center" vertical="center"/>
    </xf>
    <xf numFmtId="0" fontId="19" fillId="3" borderId="1" xfId="0" applyFont="1" applyFill="1" applyBorder="1" applyAlignment="1" applyProtection="1">
      <alignment vertical="center"/>
      <protection locked="0"/>
    </xf>
    <xf numFmtId="0" fontId="21"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9" fontId="16" fillId="3" borderId="6" xfId="0" applyNumberFormat="1" applyFont="1" applyFill="1" applyBorder="1" applyAlignment="1" applyProtection="1">
      <alignment horizontal="center" vertical="center"/>
      <protection locked="0"/>
    </xf>
    <xf numFmtId="0" fontId="19" fillId="3" borderId="6" xfId="0" applyFont="1" applyFill="1" applyBorder="1" applyProtection="1">
      <protection locked="0"/>
    </xf>
    <xf numFmtId="167" fontId="19" fillId="3" borderId="6" xfId="1" applyNumberFormat="1" applyFont="1" applyFill="1" applyBorder="1" applyAlignment="1" applyProtection="1">
      <alignment horizontal="right" vertical="center"/>
      <protection locked="0"/>
    </xf>
    <xf numFmtId="0" fontId="21" fillId="4" borderId="1" xfId="0" applyFont="1" applyFill="1" applyBorder="1" applyAlignment="1" applyProtection="1">
      <alignment vertical="center"/>
      <protection locked="0"/>
    </xf>
    <xf numFmtId="0" fontId="19" fillId="4" borderId="1" xfId="0" applyFont="1" applyFill="1" applyBorder="1" applyAlignment="1" applyProtection="1">
      <alignment horizontal="center" vertical="center"/>
      <protection locked="0"/>
    </xf>
    <xf numFmtId="9" fontId="19" fillId="4" borderId="1" xfId="0" applyNumberFormat="1"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9" fontId="19" fillId="4" borderId="1" xfId="0" applyNumberFormat="1" applyFont="1" applyFill="1" applyBorder="1" applyAlignment="1" applyProtection="1">
      <alignment horizontal="center" vertical="center"/>
      <protection locked="0"/>
    </xf>
    <xf numFmtId="0" fontId="19" fillId="4" borderId="1" xfId="0" applyFont="1" applyFill="1" applyBorder="1" applyProtection="1">
      <protection locked="0"/>
    </xf>
    <xf numFmtId="167" fontId="19" fillId="4" borderId="1" xfId="1" applyNumberFormat="1" applyFont="1" applyFill="1" applyBorder="1" applyAlignment="1" applyProtection="1">
      <alignment horizontal="right" vertical="center"/>
      <protection locked="0"/>
    </xf>
    <xf numFmtId="0" fontId="14" fillId="0" borderId="1" xfId="0" applyFont="1" applyBorder="1" applyAlignment="1" applyProtection="1">
      <alignment vertical="center"/>
      <protection locked="0"/>
    </xf>
    <xf numFmtId="0" fontId="14" fillId="0" borderId="1" xfId="0" applyFont="1" applyBorder="1" applyProtection="1">
      <protection locked="0"/>
    </xf>
    <xf numFmtId="0" fontId="14"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 xfId="0" applyFont="1" applyBorder="1" applyProtection="1">
      <protection locked="0"/>
    </xf>
    <xf numFmtId="0" fontId="13" fillId="0" borderId="15" xfId="0" applyFont="1" applyBorder="1" applyAlignment="1" applyProtection="1">
      <alignment wrapText="1"/>
      <protection locked="0"/>
    </xf>
    <xf numFmtId="167" fontId="22" fillId="0" borderId="1" xfId="2" applyNumberFormat="1" applyFont="1" applyFill="1" applyBorder="1" applyAlignment="1" applyProtection="1">
      <alignment horizontal="right" vertical="center"/>
      <protection locked="0"/>
    </xf>
    <xf numFmtId="0" fontId="14" fillId="0" borderId="1" xfId="0" applyFont="1" applyBorder="1" applyAlignment="1" applyProtection="1">
      <alignment horizontal="center" vertical="center" wrapText="1"/>
      <protection locked="0"/>
    </xf>
    <xf numFmtId="9" fontId="19" fillId="3" borderId="6" xfId="0" applyNumberFormat="1" applyFont="1" applyFill="1" applyBorder="1" applyAlignment="1" applyProtection="1">
      <alignment horizontal="center" vertical="center" wrapText="1"/>
      <protection locked="0"/>
    </xf>
    <xf numFmtId="9" fontId="19" fillId="4" borderId="1" xfId="0" applyNumberFormat="1" applyFont="1" applyFill="1" applyBorder="1" applyProtection="1">
      <protection locked="0"/>
    </xf>
    <xf numFmtId="0" fontId="14" fillId="0" borderId="0" xfId="0" applyFont="1" applyAlignment="1" applyProtection="1">
      <alignment vertical="center"/>
      <protection locked="0"/>
    </xf>
    <xf numFmtId="0" fontId="23" fillId="0" borderId="1"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67" fontId="22" fillId="0" borderId="27" xfId="2" applyNumberFormat="1" applyFont="1" applyFill="1" applyBorder="1" applyAlignment="1" applyProtection="1">
      <alignment horizontal="right" vertical="center"/>
      <protection locked="0"/>
    </xf>
    <xf numFmtId="0" fontId="19" fillId="0" borderId="0" xfId="0" applyFont="1" applyProtection="1">
      <protection locked="0"/>
    </xf>
    <xf numFmtId="0" fontId="19" fillId="0" borderId="0" xfId="0" applyFont="1" applyAlignment="1" applyProtection="1">
      <alignment horizontal="center"/>
      <protection locked="0"/>
    </xf>
    <xf numFmtId="0" fontId="15" fillId="0" borderId="0" xfId="0" applyFont="1" applyProtection="1">
      <protection locked="0"/>
    </xf>
    <xf numFmtId="0" fontId="19" fillId="3"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9" fillId="0" borderId="0" xfId="0" applyFont="1" applyAlignment="1" applyProtection="1">
      <alignment horizontal="right" wrapText="1"/>
      <protection locked="0"/>
    </xf>
    <xf numFmtId="0" fontId="19" fillId="6" borderId="0" xfId="0" applyFont="1" applyFill="1" applyAlignment="1" applyProtection="1">
      <alignment wrapText="1"/>
      <protection locked="0"/>
    </xf>
    <xf numFmtId="9" fontId="13" fillId="0" borderId="1" xfId="0" applyNumberFormat="1" applyFont="1" applyBorder="1" applyAlignment="1" applyProtection="1">
      <alignment horizontal="center" vertical="center" wrapText="1"/>
      <protection locked="0"/>
    </xf>
    <xf numFmtId="0" fontId="19" fillId="0" borderId="0" xfId="0" applyFont="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horizontal="center" vertical="center" wrapText="1"/>
      <protection locked="0"/>
    </xf>
    <xf numFmtId="0" fontId="19" fillId="4" borderId="1" xfId="0" applyFont="1" applyFill="1" applyBorder="1" applyAlignment="1" applyProtection="1">
      <alignment vertical="center"/>
      <protection locked="0"/>
    </xf>
    <xf numFmtId="0" fontId="17" fillId="15" borderId="0" xfId="0" applyFont="1" applyFill="1" applyAlignment="1">
      <alignment horizontal="right" vertical="center" wrapText="1"/>
    </xf>
    <xf numFmtId="0" fontId="3" fillId="15" borderId="0" xfId="0" applyFont="1" applyFill="1" applyProtection="1">
      <protection locked="0"/>
    </xf>
    <xf numFmtId="0" fontId="17" fillId="15" borderId="0" xfId="0" applyFont="1" applyFill="1" applyAlignment="1">
      <alignment vertical="center"/>
    </xf>
    <xf numFmtId="0" fontId="17" fillId="15" borderId="26" xfId="0" applyFont="1" applyFill="1" applyBorder="1" applyAlignment="1">
      <alignment vertical="center" wrapText="1"/>
    </xf>
    <xf numFmtId="0" fontId="3" fillId="15" borderId="0" xfId="0" applyFont="1" applyFill="1" applyAlignment="1" applyProtection="1">
      <alignment wrapText="1"/>
      <protection locked="0"/>
    </xf>
    <xf numFmtId="165" fontId="15" fillId="14" borderId="1" xfId="5" applyNumberFormat="1" applyFont="1" applyFill="1" applyBorder="1" applyAlignment="1">
      <alignment horizontal="center" vertical="center" textRotation="90"/>
    </xf>
    <xf numFmtId="165" fontId="20" fillId="14" borderId="1" xfId="5" applyNumberFormat="1" applyFont="1" applyFill="1" applyBorder="1" applyAlignment="1">
      <alignment horizontal="left" vertical="center" textRotation="90"/>
    </xf>
    <xf numFmtId="165" fontId="15" fillId="14" borderId="1" xfId="5" applyNumberFormat="1" applyFont="1" applyFill="1" applyBorder="1" applyAlignment="1">
      <alignment horizontal="center" vertical="center" wrapText="1"/>
    </xf>
    <xf numFmtId="165" fontId="15" fillId="14" borderId="1" xfId="5" applyNumberFormat="1" applyFont="1" applyFill="1" applyBorder="1" applyAlignment="1">
      <alignment horizontal="center" vertical="center"/>
    </xf>
    <xf numFmtId="165" fontId="15" fillId="14" borderId="2" xfId="5" applyNumberFormat="1" applyFont="1" applyFill="1" applyBorder="1" applyAlignment="1">
      <alignment horizontal="center" vertical="center" wrapText="1"/>
    </xf>
    <xf numFmtId="165" fontId="15" fillId="14" borderId="3" xfId="5" applyNumberFormat="1" applyFont="1" applyFill="1" applyBorder="1" applyAlignment="1">
      <alignment horizontal="center" vertical="center" wrapText="1"/>
    </xf>
    <xf numFmtId="0" fontId="18" fillId="13" borderId="28" xfId="0" applyFont="1" applyFill="1" applyBorder="1" applyAlignment="1" applyProtection="1">
      <alignment horizontal="right"/>
      <protection locked="0"/>
    </xf>
    <xf numFmtId="169" fontId="18" fillId="13" borderId="29" xfId="0" applyNumberFormat="1" applyFont="1" applyFill="1" applyBorder="1" applyProtection="1">
      <protection locked="0"/>
    </xf>
    <xf numFmtId="9" fontId="19" fillId="3" borderId="6" xfId="3" applyFont="1" applyFill="1" applyBorder="1" applyAlignment="1" applyProtection="1">
      <alignment horizontal="center" vertical="center"/>
      <protection locked="0"/>
    </xf>
    <xf numFmtId="9" fontId="19" fillId="4" borderId="1" xfId="3" applyFont="1" applyFill="1" applyBorder="1" applyAlignment="1" applyProtection="1">
      <alignment horizontal="center" vertical="center"/>
      <protection locked="0"/>
    </xf>
    <xf numFmtId="0" fontId="9" fillId="6" borderId="0" xfId="0" applyFont="1" applyFill="1" applyAlignment="1">
      <alignment vertical="center"/>
    </xf>
    <xf numFmtId="0" fontId="17" fillId="6" borderId="0" xfId="0" applyFont="1" applyFill="1" applyAlignment="1">
      <alignment horizontal="center" vertical="center"/>
    </xf>
    <xf numFmtId="0" fontId="3" fillId="4" borderId="1" xfId="0" applyFont="1" applyFill="1" applyBorder="1" applyAlignment="1" applyProtection="1">
      <alignment vertical="center"/>
      <protection locked="0"/>
    </xf>
    <xf numFmtId="0" fontId="25" fillId="6" borderId="1" xfId="0" applyFont="1" applyFill="1" applyBorder="1" applyAlignment="1">
      <alignment vertical="center"/>
    </xf>
    <xf numFmtId="0" fontId="25" fillId="6" borderId="0" xfId="0" applyFont="1" applyFill="1" applyAlignment="1">
      <alignment vertical="center"/>
    </xf>
    <xf numFmtId="0" fontId="26" fillId="6" borderId="0" xfId="0" applyFont="1" applyFill="1" applyAlignment="1">
      <alignment horizontal="center" vertical="center"/>
    </xf>
    <xf numFmtId="0" fontId="29" fillId="6" borderId="0" xfId="0" applyFont="1" applyFill="1" applyProtection="1">
      <protection locked="0"/>
    </xf>
    <xf numFmtId="0" fontId="26" fillId="15" borderId="0" xfId="0" applyFont="1" applyFill="1" applyAlignment="1">
      <alignment horizontal="right" vertical="center" wrapText="1"/>
    </xf>
    <xf numFmtId="0" fontId="29" fillId="15" borderId="0" xfId="0" applyFont="1" applyFill="1" applyProtection="1">
      <protection locked="0"/>
    </xf>
    <xf numFmtId="0" fontId="29" fillId="0" borderId="0" xfId="0" applyFont="1" applyProtection="1">
      <protection locked="0"/>
    </xf>
    <xf numFmtId="0" fontId="27" fillId="0" borderId="0" xfId="0" applyFont="1" applyProtection="1">
      <protection locked="0"/>
    </xf>
    <xf numFmtId="0" fontId="27" fillId="0" borderId="0" xfId="0" applyFont="1" applyAlignment="1" applyProtection="1">
      <alignment wrapText="1"/>
      <protection locked="0"/>
    </xf>
    <xf numFmtId="0" fontId="27" fillId="0" borderId="0" xfId="0" applyFont="1" applyAlignment="1" applyProtection="1">
      <alignment horizontal="center" wrapText="1"/>
      <protection locked="0"/>
    </xf>
    <xf numFmtId="0" fontId="28" fillId="0" borderId="0" xfId="0" applyFont="1" applyProtection="1">
      <protection locked="0"/>
    </xf>
    <xf numFmtId="0" fontId="31" fillId="13" borderId="28" xfId="0" applyFont="1" applyFill="1" applyBorder="1" applyAlignment="1" applyProtection="1">
      <alignment horizontal="right"/>
      <protection locked="0"/>
    </xf>
    <xf numFmtId="169" fontId="31" fillId="13" borderId="29" xfId="0" applyNumberFormat="1" applyFont="1" applyFill="1" applyBorder="1" applyProtection="1">
      <protection locked="0"/>
    </xf>
    <xf numFmtId="0" fontId="29" fillId="0" borderId="0" xfId="0" applyFont="1" applyAlignment="1" applyProtection="1">
      <alignment wrapText="1"/>
      <protection locked="0"/>
    </xf>
    <xf numFmtId="0" fontId="29" fillId="0" borderId="0" xfId="0" applyFont="1" applyAlignment="1" applyProtection="1">
      <alignment horizontal="center"/>
      <protection locked="0"/>
    </xf>
    <xf numFmtId="0" fontId="29" fillId="0" borderId="0" xfId="0" applyFont="1" applyAlignment="1" applyProtection="1">
      <alignment horizontal="center" wrapText="1"/>
      <protection locked="0"/>
    </xf>
    <xf numFmtId="0" fontId="30" fillId="0" borderId="0" xfId="0" applyFont="1" applyProtection="1">
      <protection locked="0"/>
    </xf>
    <xf numFmtId="0" fontId="32" fillId="0" borderId="0" xfId="0" applyFont="1" applyAlignment="1" applyProtection="1">
      <alignment horizontal="center"/>
      <protection locked="0"/>
    </xf>
    <xf numFmtId="0" fontId="32" fillId="0" borderId="0" xfId="0" applyFont="1" applyProtection="1">
      <protection locked="0"/>
    </xf>
    <xf numFmtId="0" fontId="32" fillId="0" borderId="0" xfId="0" applyFont="1" applyAlignment="1" applyProtection="1">
      <alignment wrapText="1"/>
      <protection locked="0"/>
    </xf>
    <xf numFmtId="0" fontId="32" fillId="0" borderId="0" xfId="0" applyFont="1" applyAlignment="1" applyProtection="1">
      <alignment horizontal="center" wrapText="1"/>
      <protection locked="0"/>
    </xf>
    <xf numFmtId="0" fontId="33" fillId="0" borderId="0" xfId="0" applyFont="1" applyProtection="1">
      <protection locked="0"/>
    </xf>
    <xf numFmtId="0" fontId="32" fillId="0" borderId="0" xfId="0" applyFont="1" applyAlignment="1" applyProtection="1">
      <alignment horizontal="right" wrapText="1"/>
      <protection locked="0"/>
    </xf>
    <xf numFmtId="0" fontId="31" fillId="17" borderId="24" xfId="0" applyFont="1" applyFill="1" applyBorder="1" applyAlignment="1" applyProtection="1">
      <alignment vertical="center"/>
      <protection locked="0"/>
    </xf>
    <xf numFmtId="0" fontId="31" fillId="17" borderId="2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wrapText="1"/>
      <protection locked="0"/>
    </xf>
    <xf numFmtId="0" fontId="31" fillId="17" borderId="23" xfId="0" applyFont="1" applyFill="1" applyBorder="1" applyAlignment="1" applyProtection="1">
      <alignment vertical="center"/>
      <protection locked="0"/>
    </xf>
    <xf numFmtId="0" fontId="31" fillId="17" borderId="7" xfId="0" applyFont="1" applyFill="1" applyBorder="1" applyAlignment="1" applyProtection="1">
      <alignment vertical="center"/>
      <protection locked="0"/>
    </xf>
    <xf numFmtId="0" fontId="31" fillId="17" borderId="1" xfId="0" applyFont="1" applyFill="1" applyBorder="1" applyAlignment="1" applyProtection="1">
      <alignment horizontal="center" vertical="center"/>
      <protection locked="0"/>
    </xf>
    <xf numFmtId="9" fontId="31" fillId="17" borderId="6" xfId="0" applyNumberFormat="1" applyFont="1" applyFill="1" applyBorder="1" applyAlignment="1" applyProtection="1">
      <alignment horizontal="center" vertical="center" wrapText="1"/>
      <protection locked="0"/>
    </xf>
    <xf numFmtId="9" fontId="31" fillId="17" borderId="6" xfId="3" applyFont="1" applyFill="1" applyBorder="1" applyAlignment="1" applyProtection="1">
      <alignment horizontal="center" vertical="center"/>
      <protection locked="0"/>
    </xf>
    <xf numFmtId="0" fontId="31" fillId="17" borderId="6" xfId="0" applyFont="1" applyFill="1" applyBorder="1" applyAlignment="1" applyProtection="1">
      <alignment horizontal="center" vertical="center"/>
      <protection locked="0"/>
    </xf>
    <xf numFmtId="9" fontId="34" fillId="17" borderId="6" xfId="0" applyNumberFormat="1" applyFont="1" applyFill="1" applyBorder="1" applyAlignment="1" applyProtection="1">
      <alignment horizontal="center" vertical="center"/>
      <protection locked="0"/>
    </xf>
    <xf numFmtId="0" fontId="31" fillId="17" borderId="6" xfId="0" applyFont="1" applyFill="1" applyBorder="1" applyProtection="1">
      <protection locked="0"/>
    </xf>
    <xf numFmtId="0" fontId="31" fillId="17" borderId="6" xfId="0" applyFont="1" applyFill="1" applyBorder="1" applyAlignment="1" applyProtection="1">
      <alignment horizontal="center" vertical="center" wrapText="1"/>
      <protection locked="0"/>
    </xf>
    <xf numFmtId="167" fontId="31" fillId="17" borderId="6" xfId="1" applyNumberFormat="1" applyFont="1" applyFill="1" applyBorder="1" applyAlignment="1" applyProtection="1">
      <alignment horizontal="right" vertical="center"/>
      <protection locked="0"/>
    </xf>
    <xf numFmtId="0" fontId="31" fillId="0" borderId="0" xfId="0" applyFont="1" applyProtection="1">
      <protection locked="0"/>
    </xf>
    <xf numFmtId="0" fontId="31" fillId="4" borderId="0" xfId="0" applyFont="1" applyFill="1" applyProtection="1">
      <protection locked="0"/>
    </xf>
    <xf numFmtId="0" fontId="31" fillId="16" borderId="1" xfId="0" applyFont="1" applyFill="1" applyBorder="1" applyAlignment="1" applyProtection="1">
      <alignment horizontal="center" vertical="center"/>
      <protection locked="0"/>
    </xf>
    <xf numFmtId="0" fontId="35" fillId="16" borderId="1" xfId="0" applyFont="1" applyFill="1" applyBorder="1" applyAlignment="1" applyProtection="1">
      <alignment horizontal="center" vertical="center"/>
      <protection locked="0"/>
    </xf>
    <xf numFmtId="0" fontId="31" fillId="16" borderId="1" xfId="0" applyFont="1" applyFill="1" applyBorder="1" applyAlignment="1" applyProtection="1">
      <alignment vertical="center"/>
      <protection locked="0"/>
    </xf>
    <xf numFmtId="0" fontId="35" fillId="16" borderId="1" xfId="0" applyFont="1" applyFill="1" applyBorder="1" applyAlignment="1" applyProtection="1">
      <alignment vertical="center"/>
      <protection locked="0"/>
    </xf>
    <xf numFmtId="0" fontId="31" fillId="16" borderId="1" xfId="0" applyFont="1" applyFill="1" applyBorder="1" applyAlignment="1" applyProtection="1">
      <alignment horizontal="center" vertical="center" wrapText="1"/>
      <protection locked="0"/>
    </xf>
    <xf numFmtId="9" fontId="31" fillId="16" borderId="1" xfId="0" applyNumberFormat="1" applyFont="1" applyFill="1" applyBorder="1" applyAlignment="1" applyProtection="1">
      <alignment horizontal="center" vertical="center" wrapText="1"/>
      <protection locked="0"/>
    </xf>
    <xf numFmtId="9" fontId="31" fillId="16" borderId="1" xfId="3" applyFont="1" applyFill="1" applyBorder="1" applyAlignment="1" applyProtection="1">
      <alignment horizontal="center" vertical="center"/>
      <protection locked="0"/>
    </xf>
    <xf numFmtId="0" fontId="34" fillId="16" borderId="1" xfId="0" applyFont="1" applyFill="1" applyBorder="1" applyAlignment="1" applyProtection="1">
      <alignment horizontal="center" vertical="center"/>
      <protection locked="0"/>
    </xf>
    <xf numFmtId="9" fontId="34" fillId="16" borderId="1" xfId="3" applyFont="1" applyFill="1" applyBorder="1" applyAlignment="1" applyProtection="1">
      <alignment horizontal="center" vertical="center"/>
      <protection locked="0"/>
    </xf>
    <xf numFmtId="9" fontId="31" fillId="16" borderId="1" xfId="0" applyNumberFormat="1" applyFont="1" applyFill="1" applyBorder="1" applyAlignment="1" applyProtection="1">
      <alignment horizontal="center" vertical="center"/>
      <protection locked="0"/>
    </xf>
    <xf numFmtId="0" fontId="31" fillId="16" borderId="1" xfId="0" applyFont="1" applyFill="1" applyBorder="1" applyProtection="1">
      <protection locked="0"/>
    </xf>
    <xf numFmtId="167" fontId="31" fillId="16" borderId="1" xfId="1" applyNumberFormat="1" applyFont="1" applyFill="1" applyBorder="1" applyAlignment="1" applyProtection="1">
      <alignment horizontal="right" vertical="center"/>
      <protection locked="0"/>
    </xf>
    <xf numFmtId="167" fontId="31" fillId="0" borderId="0" xfId="0" applyNumberFormat="1" applyFont="1" applyProtection="1">
      <protection locked="0"/>
    </xf>
    <xf numFmtId="0" fontId="31" fillId="5" borderId="0" xfId="0" applyFont="1" applyFill="1" applyProtection="1">
      <protection locked="0"/>
    </xf>
    <xf numFmtId="0" fontId="36" fillId="0" borderId="1" xfId="0" applyFont="1" applyBorder="1" applyAlignment="1" applyProtection="1">
      <alignment horizontal="right" vertical="center"/>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vertical="center"/>
      <protection locked="0"/>
    </xf>
    <xf numFmtId="0" fontId="36" fillId="0" borderId="1" xfId="0" applyFont="1" applyBorder="1" applyProtection="1">
      <protection locked="0"/>
    </xf>
    <xf numFmtId="0" fontId="36" fillId="0" borderId="1" xfId="0" applyFont="1" applyBorder="1" applyAlignment="1" applyProtection="1">
      <alignment horizontal="center" vertical="center" wrapText="1"/>
      <protection locked="0"/>
    </xf>
    <xf numFmtId="9" fontId="37" fillId="0" borderId="1" xfId="0" applyNumberFormat="1"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Protection="1">
      <protection locked="0"/>
    </xf>
    <xf numFmtId="0" fontId="37" fillId="0" borderId="15" xfId="0" applyFont="1" applyBorder="1" applyAlignment="1" applyProtection="1">
      <alignment vertical="center" wrapText="1"/>
      <protection locked="0"/>
    </xf>
    <xf numFmtId="0" fontId="34" fillId="0" borderId="0" xfId="0" applyFont="1" applyProtection="1">
      <protection locked="0"/>
    </xf>
    <xf numFmtId="0" fontId="37" fillId="0" borderId="33" xfId="0" applyFont="1" applyBorder="1" applyAlignment="1" applyProtection="1">
      <alignment wrapText="1"/>
      <protection locked="0"/>
    </xf>
    <xf numFmtId="0" fontId="37" fillId="0" borderId="1" xfId="0" applyFont="1" applyBorder="1" applyAlignment="1" applyProtection="1">
      <alignment vertical="center" wrapText="1"/>
      <protection locked="0"/>
    </xf>
    <xf numFmtId="167" fontId="38" fillId="0" borderId="1" xfId="2" applyNumberFormat="1" applyFont="1" applyFill="1" applyBorder="1" applyAlignment="1" applyProtection="1">
      <alignment horizontal="right" vertical="center"/>
      <protection locked="0"/>
    </xf>
    <xf numFmtId="0" fontId="34" fillId="16" borderId="1" xfId="0" applyFont="1" applyFill="1" applyBorder="1" applyAlignment="1" applyProtection="1">
      <alignment vertical="center"/>
      <protection locked="0"/>
    </xf>
    <xf numFmtId="0" fontId="35" fillId="6" borderId="1" xfId="0" applyFont="1" applyFill="1" applyBorder="1" applyAlignment="1" applyProtection="1">
      <alignment vertical="center"/>
      <protection locked="0"/>
    </xf>
    <xf numFmtId="0" fontId="39" fillId="6" borderId="1" xfId="0" applyFont="1" applyFill="1" applyBorder="1" applyAlignment="1" applyProtection="1">
      <alignment vertical="center"/>
      <protection locked="0"/>
    </xf>
    <xf numFmtId="0" fontId="37" fillId="6" borderId="1" xfId="0" applyFont="1" applyFill="1" applyBorder="1" applyAlignment="1" applyProtection="1">
      <alignment vertical="center"/>
      <protection locked="0"/>
    </xf>
    <xf numFmtId="0" fontId="37" fillId="6" borderId="1" xfId="0" applyFont="1" applyFill="1" applyBorder="1" applyAlignment="1" applyProtection="1">
      <alignment horizontal="center" vertical="center" wrapText="1"/>
      <protection locked="0"/>
    </xf>
    <xf numFmtId="9" fontId="31" fillId="6" borderId="1" xfId="0" applyNumberFormat="1" applyFont="1" applyFill="1" applyBorder="1" applyAlignment="1" applyProtection="1">
      <alignment horizontal="center" vertical="center" wrapText="1"/>
      <protection locked="0"/>
    </xf>
    <xf numFmtId="9" fontId="31" fillId="6" borderId="1" xfId="3" applyFont="1" applyFill="1" applyBorder="1" applyAlignment="1" applyProtection="1">
      <alignment horizontal="center" vertical="center"/>
      <protection locked="0"/>
    </xf>
    <xf numFmtId="0" fontId="34" fillId="6" borderId="1" xfId="0" applyFont="1" applyFill="1" applyBorder="1" applyAlignment="1" applyProtection="1">
      <alignment horizontal="center" vertical="center"/>
      <protection locked="0"/>
    </xf>
    <xf numFmtId="9" fontId="31" fillId="6" borderId="1" xfId="0" applyNumberFormat="1"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31" fillId="6" borderId="1" xfId="0" applyFont="1" applyFill="1" applyBorder="1" applyProtection="1">
      <protection locked="0"/>
    </xf>
    <xf numFmtId="0" fontId="31" fillId="6" borderId="33" xfId="0" applyFont="1" applyFill="1" applyBorder="1" applyProtection="1">
      <protection locked="0"/>
    </xf>
    <xf numFmtId="0" fontId="31" fillId="6" borderId="0" xfId="0" applyFont="1" applyFill="1" applyProtection="1">
      <protection locked="0"/>
    </xf>
    <xf numFmtId="0" fontId="37" fillId="0" borderId="15" xfId="0" applyFont="1" applyBorder="1" applyAlignment="1" applyProtection="1">
      <alignment wrapText="1"/>
      <protection locked="0"/>
    </xf>
    <xf numFmtId="0" fontId="18" fillId="0" borderId="0" xfId="0" applyFont="1" applyProtection="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8" fillId="0" borderId="0" xfId="0" applyFont="1" applyAlignment="1" applyProtection="1">
      <alignment horizontal="center"/>
      <protection locked="0"/>
    </xf>
    <xf numFmtId="0" fontId="31" fillId="17" borderId="1" xfId="0" applyFont="1" applyFill="1" applyBorder="1" applyAlignment="1" applyProtection="1">
      <alignment vertical="center"/>
      <protection locked="0"/>
    </xf>
    <xf numFmtId="0" fontId="35" fillId="17" borderId="1" xfId="0" applyFont="1" applyFill="1" applyBorder="1" applyAlignment="1" applyProtection="1">
      <alignment vertical="center"/>
      <protection locked="0"/>
    </xf>
    <xf numFmtId="9" fontId="34" fillId="16" borderId="1"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locked="0"/>
    </xf>
    <xf numFmtId="0" fontId="37" fillId="0" borderId="33" xfId="0" applyFont="1" applyBorder="1" applyProtection="1">
      <protection locked="0"/>
    </xf>
    <xf numFmtId="9" fontId="37" fillId="0" borderId="6" xfId="0" applyNumberFormat="1" applyFont="1" applyBorder="1" applyAlignment="1" applyProtection="1">
      <alignment horizontal="center" vertical="center" wrapText="1"/>
      <protection locked="0"/>
    </xf>
    <xf numFmtId="0" fontId="37" fillId="0" borderId="6"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7" fillId="0" borderId="6" xfId="0" applyFont="1" applyBorder="1" applyProtection="1">
      <protection locked="0"/>
    </xf>
    <xf numFmtId="0" fontId="37" fillId="0" borderId="0" xfId="0" applyFont="1" applyProtection="1">
      <protection locked="0"/>
    </xf>
    <xf numFmtId="0" fontId="40" fillId="0" borderId="1" xfId="0" applyFont="1" applyBorder="1" applyAlignment="1" applyProtection="1">
      <alignment horizontal="center" vertical="center"/>
      <protection locked="0"/>
    </xf>
    <xf numFmtId="0" fontId="36" fillId="0" borderId="27" xfId="0" applyFont="1" applyBorder="1" applyAlignment="1" applyProtection="1">
      <alignment horizontal="center" vertical="center" wrapText="1"/>
      <protection locked="0"/>
    </xf>
    <xf numFmtId="167" fontId="38" fillId="0" borderId="27" xfId="2" applyNumberFormat="1" applyFont="1" applyFill="1" applyBorder="1" applyAlignment="1" applyProtection="1">
      <alignment horizontal="right" vertical="center"/>
      <protection locked="0"/>
    </xf>
    <xf numFmtId="0" fontId="34" fillId="6" borderId="1" xfId="0" applyFont="1" applyFill="1" applyBorder="1" applyAlignment="1">
      <alignment vertical="center"/>
    </xf>
    <xf numFmtId="165" fontId="41" fillId="2" borderId="1" xfId="5" applyNumberFormat="1" applyFont="1" applyFill="1" applyBorder="1" applyAlignment="1">
      <alignment horizontal="center" vertical="center" textRotation="90"/>
    </xf>
    <xf numFmtId="165" fontId="41" fillId="14" borderId="1" xfId="5" applyNumberFormat="1" applyFont="1" applyFill="1" applyBorder="1" applyAlignment="1">
      <alignment horizontal="center" vertical="center" textRotation="90"/>
    </xf>
    <xf numFmtId="165" fontId="42" fillId="14" borderId="1" xfId="5" applyNumberFormat="1" applyFont="1" applyFill="1" applyBorder="1" applyAlignment="1">
      <alignment horizontal="left" vertical="center" textRotation="90"/>
    </xf>
    <xf numFmtId="165" fontId="41" fillId="14" borderId="1" xfId="5" applyNumberFormat="1" applyFont="1" applyFill="1" applyBorder="1" applyAlignment="1">
      <alignment horizontal="center" vertical="center" wrapText="1"/>
    </xf>
    <xf numFmtId="165" fontId="41" fillId="14" borderId="1" xfId="5" applyNumberFormat="1" applyFont="1" applyFill="1" applyBorder="1" applyAlignment="1">
      <alignment horizontal="center" vertical="center"/>
    </xf>
    <xf numFmtId="165" fontId="41" fillId="14" borderId="2" xfId="5" applyNumberFormat="1" applyFont="1" applyFill="1" applyBorder="1" applyAlignment="1">
      <alignment horizontal="center" vertical="center" wrapText="1"/>
    </xf>
    <xf numFmtId="165" fontId="41" fillId="14" borderId="3" xfId="5" applyNumberFormat="1" applyFont="1" applyFill="1" applyBorder="1" applyAlignment="1">
      <alignment horizontal="center" vertical="center" wrapText="1"/>
    </xf>
    <xf numFmtId="0" fontId="41" fillId="2" borderId="3" xfId="0" applyFont="1" applyFill="1" applyBorder="1" applyAlignment="1">
      <alignment horizontal="center" vertical="center"/>
    </xf>
    <xf numFmtId="165" fontId="41" fillId="2" borderId="3" xfId="5" applyNumberFormat="1" applyFont="1" applyFill="1" applyBorder="1" applyAlignment="1">
      <alignment horizontal="center" vertical="center"/>
    </xf>
    <xf numFmtId="0" fontId="31" fillId="6" borderId="0" xfId="0" applyFont="1" applyFill="1" applyAlignment="1" applyProtection="1">
      <alignment wrapText="1"/>
      <protection locked="0"/>
    </xf>
    <xf numFmtId="165" fontId="41" fillId="2" borderId="20" xfId="5" applyNumberFormat="1" applyFont="1" applyFill="1" applyBorder="1" applyAlignment="1">
      <alignment horizontal="center" vertical="center"/>
    </xf>
    <xf numFmtId="165" fontId="41" fillId="2" borderId="16" xfId="5" applyNumberFormat="1" applyFont="1" applyFill="1" applyBorder="1" applyAlignment="1">
      <alignment horizontal="center" vertical="center"/>
    </xf>
    <xf numFmtId="165" fontId="41" fillId="2" borderId="14" xfId="5" applyNumberFormat="1" applyFont="1" applyFill="1" applyBorder="1" applyAlignment="1">
      <alignment horizontal="center" vertical="center"/>
    </xf>
    <xf numFmtId="165" fontId="41" fillId="2" borderId="2" xfId="5" applyNumberFormat="1" applyFont="1" applyFill="1" applyBorder="1" applyAlignment="1">
      <alignment horizontal="center" vertical="center"/>
    </xf>
    <xf numFmtId="0" fontId="31" fillId="0" borderId="0" xfId="0" applyFont="1" applyAlignment="1" applyProtection="1">
      <alignment wrapText="1"/>
      <protection locked="0"/>
    </xf>
    <xf numFmtId="0" fontId="31" fillId="0" borderId="0" xfId="0" applyFont="1" applyAlignment="1" applyProtection="1">
      <alignment horizontal="center"/>
      <protection locked="0"/>
    </xf>
    <xf numFmtId="0" fontId="31" fillId="0" borderId="0" xfId="0" applyFont="1" applyAlignment="1" applyProtection="1">
      <alignment horizontal="center" wrapText="1"/>
      <protection locked="0"/>
    </xf>
    <xf numFmtId="0" fontId="31" fillId="17" borderId="28" xfId="0" applyFont="1" applyFill="1" applyBorder="1" applyAlignment="1" applyProtection="1">
      <alignment horizontal="right"/>
      <protection locked="0"/>
    </xf>
    <xf numFmtId="169" fontId="31" fillId="17" borderId="29" xfId="0" applyNumberFormat="1" applyFont="1" applyFill="1" applyBorder="1" applyProtection="1">
      <protection locked="0"/>
    </xf>
    <xf numFmtId="0" fontId="26" fillId="6" borderId="0" xfId="0" applyFont="1" applyFill="1" applyAlignment="1">
      <alignment horizontal="center" vertical="center"/>
    </xf>
    <xf numFmtId="0" fontId="3" fillId="0" borderId="0" xfId="0" applyFont="1" applyAlignment="1" applyProtection="1">
      <alignment horizontal="center"/>
      <protection locked="0"/>
    </xf>
    <xf numFmtId="0" fontId="27" fillId="0" borderId="0" xfId="0" applyFont="1" applyAlignment="1" applyProtection="1">
      <alignment horizontal="center"/>
      <protection locked="0"/>
    </xf>
    <xf numFmtId="0" fontId="32"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6" borderId="0" xfId="0" applyFont="1" applyFill="1" applyAlignment="1">
      <alignment horizontal="center" vertical="center"/>
    </xf>
    <xf numFmtId="0" fontId="24" fillId="0" borderId="0" xfId="0" applyFont="1" applyAlignment="1" applyProtection="1">
      <alignment horizontal="center"/>
      <protection locked="0"/>
    </xf>
    <xf numFmtId="165" fontId="41" fillId="14" borderId="3" xfId="5" applyNumberFormat="1" applyFont="1" applyFill="1" applyBorder="1" applyAlignment="1">
      <alignment horizontal="center" vertical="center" wrapText="1"/>
    </xf>
    <xf numFmtId="165" fontId="41" fillId="2" borderId="2" xfId="5" applyNumberFormat="1" applyFont="1" applyFill="1" applyBorder="1" applyAlignment="1">
      <alignment horizontal="center" vertical="center"/>
    </xf>
    <xf numFmtId="165" fontId="41" fillId="14" borderId="2" xfId="5" applyNumberFormat="1" applyFont="1" applyFill="1" applyBorder="1" applyAlignment="1">
      <alignment horizontal="center" vertical="center" wrapText="1"/>
    </xf>
    <xf numFmtId="0" fontId="31" fillId="0" borderId="0" xfId="0" applyFont="1" applyAlignment="1" applyProtection="1">
      <alignment horizontal="center"/>
      <protection locked="0"/>
    </xf>
    <xf numFmtId="0" fontId="3" fillId="0" borderId="0" xfId="0" applyFont="1" applyAlignment="1" applyProtection="1">
      <alignment horizontal="center"/>
      <protection locked="0"/>
    </xf>
    <xf numFmtId="0" fontId="32" fillId="0" borderId="0" xfId="0" applyFont="1" applyAlignment="1" applyProtection="1">
      <alignment horizontal="center"/>
      <protection locked="0"/>
    </xf>
    <xf numFmtId="0" fontId="29" fillId="0" borderId="0" xfId="0" applyFont="1" applyAlignment="1" applyProtection="1">
      <alignment horizontal="center"/>
      <protection locked="0"/>
    </xf>
    <xf numFmtId="0" fontId="27" fillId="0" borderId="30" xfId="0" applyFont="1" applyBorder="1" applyAlignment="1" applyProtection="1">
      <alignment horizontal="center"/>
      <protection locked="0"/>
    </xf>
    <xf numFmtId="0" fontId="26" fillId="6" borderId="0" xfId="0" applyFont="1" applyFill="1" applyAlignment="1">
      <alignment horizontal="center" vertical="center"/>
    </xf>
    <xf numFmtId="166" fontId="15" fillId="14" borderId="3" xfId="5" applyNumberFormat="1" applyFont="1" applyFill="1" applyBorder="1" applyAlignment="1">
      <alignment horizontal="center" vertical="center"/>
    </xf>
    <xf numFmtId="0" fontId="19" fillId="0" borderId="0" xfId="0" applyFont="1" applyAlignment="1" applyProtection="1">
      <alignment horizontal="center"/>
      <protection locked="0"/>
    </xf>
    <xf numFmtId="0" fontId="24" fillId="0" borderId="0" xfId="0" applyFont="1" applyAlignment="1" applyProtection="1">
      <alignment horizontal="center"/>
      <protection locked="0"/>
    </xf>
    <xf numFmtId="0" fontId="19" fillId="0" borderId="30" xfId="0" applyFont="1" applyBorder="1" applyAlignment="1" applyProtection="1">
      <alignment horizontal="center"/>
      <protection locked="0"/>
    </xf>
    <xf numFmtId="165" fontId="15" fillId="14" borderId="31" xfId="5" applyNumberFormat="1" applyFont="1" applyFill="1" applyBorder="1" applyAlignment="1">
      <alignment horizontal="center" vertical="center"/>
    </xf>
    <xf numFmtId="165" fontId="15" fillId="14" borderId="32" xfId="5" applyNumberFormat="1" applyFont="1" applyFill="1" applyBorder="1" applyAlignment="1">
      <alignment horizontal="center" vertical="center"/>
    </xf>
    <xf numFmtId="165" fontId="15" fillId="14" borderId="24" xfId="5" applyNumberFormat="1" applyFont="1" applyFill="1" applyBorder="1" applyAlignment="1">
      <alignment horizontal="center" vertical="center"/>
    </xf>
    <xf numFmtId="165" fontId="15" fillId="14" borderId="7" xfId="5" applyNumberFormat="1" applyFont="1" applyFill="1" applyBorder="1" applyAlignment="1">
      <alignment horizontal="center" vertical="center"/>
    </xf>
    <xf numFmtId="165" fontId="15" fillId="14" borderId="18" xfId="5" applyNumberFormat="1" applyFont="1" applyFill="1" applyBorder="1" applyAlignment="1">
      <alignment horizontal="center" vertical="center" wrapText="1"/>
    </xf>
    <xf numFmtId="165" fontId="15" fillId="14" borderId="2" xfId="5" applyNumberFormat="1" applyFont="1" applyFill="1" applyBorder="1" applyAlignment="1">
      <alignment horizontal="center" vertical="center" wrapText="1"/>
    </xf>
    <xf numFmtId="165" fontId="15" fillId="14" borderId="4" xfId="5" applyNumberFormat="1" applyFont="1" applyFill="1" applyBorder="1" applyAlignment="1">
      <alignment horizontal="center" vertical="center" wrapText="1"/>
    </xf>
    <xf numFmtId="165" fontId="15" fillId="14" borderId="5" xfId="5" applyNumberFormat="1" applyFont="1" applyFill="1" applyBorder="1" applyAlignment="1">
      <alignment horizontal="center" vertical="center" wrapText="1"/>
    </xf>
    <xf numFmtId="0" fontId="15" fillId="14" borderId="4" xfId="5" applyNumberFormat="1" applyFont="1" applyFill="1" applyBorder="1" applyAlignment="1">
      <alignment horizontal="center" vertical="center" wrapText="1"/>
    </xf>
    <xf numFmtId="0" fontId="15" fillId="14" borderId="5" xfId="5" applyNumberFormat="1" applyFont="1" applyFill="1" applyBorder="1" applyAlignment="1">
      <alignment horizontal="center" vertical="center" wrapText="1"/>
    </xf>
    <xf numFmtId="0" fontId="15" fillId="2" borderId="4" xfId="5" applyNumberFormat="1" applyFont="1" applyFill="1" applyBorder="1" applyAlignment="1">
      <alignment horizontal="center" vertical="center" wrapText="1"/>
    </xf>
    <xf numFmtId="0" fontId="15" fillId="2" borderId="5" xfId="5" applyNumberFormat="1" applyFont="1" applyFill="1" applyBorder="1" applyAlignment="1">
      <alignment horizontal="center" vertical="center" wrapText="1"/>
    </xf>
    <xf numFmtId="0" fontId="15" fillId="7" borderId="3" xfId="4" applyFont="1" applyFill="1" applyBorder="1" applyAlignment="1">
      <alignment horizontal="center" vertical="center"/>
    </xf>
    <xf numFmtId="165" fontId="15" fillId="2" borderId="18" xfId="5" applyNumberFormat="1" applyFont="1" applyFill="1" applyBorder="1" applyAlignment="1">
      <alignment horizontal="center" vertical="center"/>
    </xf>
    <xf numFmtId="165" fontId="15" fillId="2" borderId="2" xfId="5" applyNumberFormat="1" applyFont="1" applyFill="1" applyBorder="1" applyAlignment="1">
      <alignment horizontal="center" vertical="center"/>
    </xf>
    <xf numFmtId="165" fontId="15" fillId="14" borderId="3" xfId="5" applyNumberFormat="1" applyFont="1" applyFill="1" applyBorder="1" applyAlignment="1">
      <alignment horizontal="center" vertical="center" wrapText="1"/>
    </xf>
    <xf numFmtId="165" fontId="15" fillId="7" borderId="19" xfId="5" applyNumberFormat="1" applyFont="1" applyFill="1" applyBorder="1" applyAlignment="1">
      <alignment horizontal="center" vertical="center"/>
    </xf>
    <xf numFmtId="165" fontId="15" fillId="7" borderId="20" xfId="5" applyNumberFormat="1" applyFont="1" applyFill="1" applyBorder="1" applyAlignment="1">
      <alignment horizontal="center" vertical="center"/>
    </xf>
    <xf numFmtId="165" fontId="15" fillId="7" borderId="16" xfId="5" applyNumberFormat="1" applyFont="1" applyFill="1" applyBorder="1" applyAlignment="1">
      <alignment horizontal="center" vertical="center"/>
    </xf>
    <xf numFmtId="165" fontId="15" fillId="7" borderId="25" xfId="5" applyNumberFormat="1" applyFont="1" applyFill="1" applyBorder="1" applyAlignment="1">
      <alignment horizontal="center" vertical="center"/>
    </xf>
    <xf numFmtId="165" fontId="15" fillId="7" borderId="0" xfId="5" applyNumberFormat="1" applyFont="1" applyFill="1" applyAlignment="1">
      <alignment horizontal="center" vertical="center"/>
    </xf>
    <xf numFmtId="165" fontId="15" fillId="7" borderId="26" xfId="5" applyNumberFormat="1" applyFont="1" applyFill="1" applyBorder="1" applyAlignment="1">
      <alignment horizontal="center" vertical="center"/>
    </xf>
    <xf numFmtId="165" fontId="15" fillId="7" borderId="21" xfId="5" applyNumberFormat="1" applyFont="1" applyFill="1" applyBorder="1" applyAlignment="1">
      <alignment horizontal="center" vertical="center"/>
    </xf>
    <xf numFmtId="165" fontId="15" fillId="7" borderId="22" xfId="5" applyNumberFormat="1" applyFont="1" applyFill="1" applyBorder="1" applyAlignment="1">
      <alignment horizontal="center" vertical="center"/>
    </xf>
    <xf numFmtId="165" fontId="15" fillId="7" borderId="17" xfId="5" applyNumberFormat="1" applyFont="1" applyFill="1" applyBorder="1" applyAlignment="1">
      <alignment horizontal="center" vertical="center"/>
    </xf>
    <xf numFmtId="165" fontId="15" fillId="14" borderId="13" xfId="5" applyNumberFormat="1" applyFont="1" applyFill="1" applyBorder="1" applyAlignment="1">
      <alignment horizontal="center" vertical="center" wrapText="1"/>
    </xf>
    <xf numFmtId="0" fontId="17" fillId="6" borderId="0" xfId="0" applyFont="1" applyFill="1" applyAlignment="1">
      <alignment horizontal="center" vertical="center"/>
    </xf>
    <xf numFmtId="165" fontId="15" fillId="14" borderId="18" xfId="5" applyNumberFormat="1" applyFont="1" applyFill="1" applyBorder="1" applyAlignment="1">
      <alignment horizontal="center" vertical="center"/>
    </xf>
    <xf numFmtId="165" fontId="15" fillId="14" borderId="2" xfId="5" applyNumberFormat="1" applyFont="1" applyFill="1" applyBorder="1" applyAlignment="1">
      <alignment horizontal="center" vertical="center"/>
    </xf>
    <xf numFmtId="0" fontId="36" fillId="0" borderId="34" xfId="0" applyFont="1" applyBorder="1" applyAlignment="1" applyProtection="1">
      <alignment horizontal="left" vertical="center" wrapText="1"/>
      <protection locked="0"/>
    </xf>
    <xf numFmtId="0" fontId="36" fillId="0" borderId="35" xfId="0" applyFont="1" applyBorder="1" applyAlignment="1" applyProtection="1">
      <alignment horizontal="left" vertical="center" wrapText="1"/>
      <protection locked="0"/>
    </xf>
    <xf numFmtId="0" fontId="32" fillId="0" borderId="30" xfId="0" applyFont="1" applyBorder="1" applyAlignment="1" applyProtection="1">
      <alignment horizontal="center"/>
      <protection locked="0"/>
    </xf>
    <xf numFmtId="0" fontId="31" fillId="0" borderId="0" xfId="0" applyFont="1" applyAlignment="1" applyProtection="1">
      <alignment horizontal="center"/>
      <protection locked="0"/>
    </xf>
    <xf numFmtId="165" fontId="41" fillId="2" borderId="18" xfId="5" applyNumberFormat="1" applyFont="1" applyFill="1" applyBorder="1" applyAlignment="1">
      <alignment horizontal="center" vertical="center"/>
    </xf>
    <xf numFmtId="165" fontId="41" fillId="2" borderId="2" xfId="5" applyNumberFormat="1" applyFont="1" applyFill="1" applyBorder="1" applyAlignment="1">
      <alignment horizontal="center" vertical="center"/>
    </xf>
    <xf numFmtId="0" fontId="41" fillId="7" borderId="3" xfId="4" applyFont="1" applyFill="1" applyBorder="1" applyAlignment="1">
      <alignment horizontal="center" vertical="center"/>
    </xf>
    <xf numFmtId="165" fontId="41" fillId="14" borderId="31" xfId="5" applyNumberFormat="1" applyFont="1" applyFill="1" applyBorder="1" applyAlignment="1">
      <alignment horizontal="center" vertical="center"/>
    </xf>
    <xf numFmtId="165" fontId="41" fillId="14" borderId="32" xfId="5" applyNumberFormat="1" applyFont="1" applyFill="1" applyBorder="1" applyAlignment="1">
      <alignment horizontal="center" vertical="center"/>
    </xf>
    <xf numFmtId="165" fontId="41" fillId="14" borderId="24" xfId="5" applyNumberFormat="1" applyFont="1" applyFill="1" applyBorder="1" applyAlignment="1">
      <alignment horizontal="center" vertical="center"/>
    </xf>
    <xf numFmtId="165" fontId="41" fillId="14" borderId="7" xfId="5" applyNumberFormat="1" applyFont="1" applyFill="1" applyBorder="1" applyAlignment="1">
      <alignment horizontal="center" vertical="center"/>
    </xf>
    <xf numFmtId="165" fontId="41" fillId="14" borderId="18" xfId="5" applyNumberFormat="1" applyFont="1" applyFill="1" applyBorder="1" applyAlignment="1">
      <alignment horizontal="center" vertical="center" wrapText="1"/>
    </xf>
    <xf numFmtId="165" fontId="41" fillId="14" borderId="2" xfId="5" applyNumberFormat="1" applyFont="1" applyFill="1" applyBorder="1" applyAlignment="1">
      <alignment horizontal="center" vertical="center" wrapText="1"/>
    </xf>
    <xf numFmtId="165" fontId="41" fillId="14" borderId="4" xfId="5" applyNumberFormat="1" applyFont="1" applyFill="1" applyBorder="1" applyAlignment="1">
      <alignment horizontal="center" vertical="center" wrapText="1"/>
    </xf>
    <xf numFmtId="165" fontId="41" fillId="14" borderId="5" xfId="5" applyNumberFormat="1" applyFont="1" applyFill="1" applyBorder="1" applyAlignment="1">
      <alignment horizontal="center" vertical="center" wrapText="1"/>
    </xf>
    <xf numFmtId="0" fontId="41" fillId="14" borderId="4" xfId="5" applyNumberFormat="1" applyFont="1" applyFill="1" applyBorder="1" applyAlignment="1">
      <alignment horizontal="center" vertical="center" wrapText="1"/>
    </xf>
    <xf numFmtId="0" fontId="41" fillId="14" borderId="5" xfId="5" applyNumberFormat="1" applyFont="1" applyFill="1" applyBorder="1" applyAlignment="1">
      <alignment horizontal="center" vertical="center" wrapText="1"/>
    </xf>
    <xf numFmtId="0" fontId="41" fillId="2" borderId="4" xfId="5" applyNumberFormat="1" applyFont="1" applyFill="1" applyBorder="1" applyAlignment="1">
      <alignment horizontal="center" vertical="center" wrapText="1"/>
    </xf>
    <xf numFmtId="0" fontId="41" fillId="2" borderId="5" xfId="5" applyNumberFormat="1" applyFont="1" applyFill="1" applyBorder="1" applyAlignment="1">
      <alignment horizontal="center" vertical="center" wrapText="1"/>
    </xf>
    <xf numFmtId="165" fontId="41" fillId="6" borderId="18" xfId="5" applyNumberFormat="1" applyFont="1" applyFill="1" applyBorder="1" applyAlignment="1">
      <alignment horizontal="center" vertical="center"/>
    </xf>
    <xf numFmtId="165" fontId="41" fillId="6" borderId="2" xfId="5" applyNumberFormat="1" applyFont="1" applyFill="1" applyBorder="1" applyAlignment="1">
      <alignment horizontal="center" vertical="center"/>
    </xf>
    <xf numFmtId="165" fontId="41" fillId="14" borderId="18" xfId="5" applyNumberFormat="1" applyFont="1" applyFill="1" applyBorder="1" applyAlignment="1">
      <alignment horizontal="center" vertical="center"/>
    </xf>
    <xf numFmtId="165" fontId="41" fillId="14" borderId="2" xfId="5" applyNumberFormat="1" applyFont="1" applyFill="1" applyBorder="1" applyAlignment="1">
      <alignment horizontal="center" vertical="center"/>
    </xf>
    <xf numFmtId="0" fontId="26" fillId="15" borderId="0" xfId="0" applyFont="1" applyFill="1" applyAlignment="1">
      <alignment horizontal="left" vertical="center"/>
    </xf>
    <xf numFmtId="0" fontId="26" fillId="15" borderId="35" xfId="0" applyFont="1" applyFill="1" applyBorder="1" applyAlignment="1">
      <alignment horizontal="left" vertical="center"/>
    </xf>
    <xf numFmtId="165" fontId="41" fillId="14" borderId="3" xfId="5" applyNumberFormat="1" applyFont="1" applyFill="1" applyBorder="1" applyAlignment="1">
      <alignment horizontal="center" vertical="center" wrapText="1"/>
    </xf>
    <xf numFmtId="165" fontId="41" fillId="7" borderId="19" xfId="5" applyNumberFormat="1" applyFont="1" applyFill="1" applyBorder="1" applyAlignment="1">
      <alignment horizontal="center" vertical="center"/>
    </xf>
    <xf numFmtId="165" fontId="41" fillId="7" borderId="20" xfId="5" applyNumberFormat="1" applyFont="1" applyFill="1" applyBorder="1" applyAlignment="1">
      <alignment horizontal="center" vertical="center"/>
    </xf>
    <xf numFmtId="165" fontId="41" fillId="7" borderId="16" xfId="5" applyNumberFormat="1" applyFont="1" applyFill="1" applyBorder="1" applyAlignment="1">
      <alignment horizontal="center" vertical="center"/>
    </xf>
    <xf numFmtId="165" fontId="41" fillId="7" borderId="25" xfId="5" applyNumberFormat="1" applyFont="1" applyFill="1" applyBorder="1" applyAlignment="1">
      <alignment horizontal="center" vertical="center"/>
    </xf>
    <xf numFmtId="165" fontId="41" fillId="7" borderId="0" xfId="5" applyNumberFormat="1" applyFont="1" applyFill="1" applyAlignment="1">
      <alignment horizontal="center" vertical="center"/>
    </xf>
    <xf numFmtId="165" fontId="41" fillId="7" borderId="26" xfId="5" applyNumberFormat="1" applyFont="1" applyFill="1" applyBorder="1" applyAlignment="1">
      <alignment horizontal="center" vertical="center"/>
    </xf>
    <xf numFmtId="165" fontId="41" fillId="7" borderId="21" xfId="5" applyNumberFormat="1" applyFont="1" applyFill="1" applyBorder="1" applyAlignment="1">
      <alignment horizontal="center" vertical="center"/>
    </xf>
    <xf numFmtId="165" fontId="41" fillId="7" borderId="22" xfId="5" applyNumberFormat="1" applyFont="1" applyFill="1" applyBorder="1" applyAlignment="1">
      <alignment horizontal="center" vertical="center"/>
    </xf>
    <xf numFmtId="165" fontId="41" fillId="7" borderId="17" xfId="5" applyNumberFormat="1" applyFont="1" applyFill="1" applyBorder="1" applyAlignment="1">
      <alignment horizontal="center" vertical="center"/>
    </xf>
    <xf numFmtId="165" fontId="41" fillId="14" borderId="13" xfId="5" applyNumberFormat="1" applyFont="1" applyFill="1" applyBorder="1" applyAlignment="1">
      <alignment horizontal="center" vertical="center" wrapText="1"/>
    </xf>
    <xf numFmtId="166" fontId="41" fillId="14" borderId="3" xfId="5" applyNumberFormat="1" applyFont="1" applyFill="1" applyBorder="1" applyAlignment="1">
      <alignment horizontal="center" vertical="center"/>
    </xf>
    <xf numFmtId="0" fontId="12" fillId="8" borderId="0" xfId="0" applyFont="1" applyFill="1" applyAlignment="1">
      <alignment horizontal="center" vertical="center"/>
    </xf>
    <xf numFmtId="0" fontId="12" fillId="8" borderId="8"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1" xfId="0" applyFont="1" applyFill="1" applyBorder="1" applyAlignment="1">
      <alignment vertical="center"/>
    </xf>
    <xf numFmtId="0" fontId="43" fillId="6" borderId="0" xfId="0" applyFont="1" applyFill="1" applyAlignment="1">
      <alignment vertical="center"/>
    </xf>
    <xf numFmtId="0" fontId="43" fillId="6" borderId="0" xfId="0" applyFont="1" applyFill="1" applyAlignment="1">
      <alignment vertical="center" wrapText="1"/>
    </xf>
    <xf numFmtId="0" fontId="44" fillId="6" borderId="0" xfId="0" applyFont="1" applyFill="1" applyAlignment="1">
      <alignment horizontal="center" vertical="center" wrapText="1"/>
    </xf>
    <xf numFmtId="0" fontId="44" fillId="6" borderId="0" xfId="0" applyFont="1" applyFill="1" applyAlignment="1">
      <alignment horizontal="center" vertical="center"/>
    </xf>
    <xf numFmtId="0" fontId="45" fillId="6" borderId="0" xfId="0" applyFont="1" applyFill="1" applyAlignment="1" applyProtection="1">
      <alignment vertical="center" wrapText="1"/>
      <protection locked="0"/>
    </xf>
    <xf numFmtId="0" fontId="45" fillId="6" borderId="0" xfId="0" applyFont="1" applyFill="1" applyAlignment="1" applyProtection="1">
      <alignment vertical="center"/>
      <protection locked="0"/>
    </xf>
    <xf numFmtId="165" fontId="46" fillId="2" borderId="18" xfId="5" applyNumberFormat="1" applyFont="1" applyFill="1" applyBorder="1" applyAlignment="1">
      <alignment horizontal="center" vertical="center"/>
    </xf>
    <xf numFmtId="165" fontId="46" fillId="2" borderId="2" xfId="5" applyNumberFormat="1" applyFont="1" applyFill="1" applyBorder="1" applyAlignment="1">
      <alignment horizontal="center" vertical="center"/>
    </xf>
    <xf numFmtId="165" fontId="46" fillId="7" borderId="19" xfId="5" applyNumberFormat="1" applyFont="1" applyFill="1" applyBorder="1" applyAlignment="1">
      <alignment horizontal="center" vertical="center"/>
    </xf>
    <xf numFmtId="165" fontId="46" fillId="7" borderId="20" xfId="5" applyNumberFormat="1" applyFont="1" applyFill="1" applyBorder="1" applyAlignment="1">
      <alignment horizontal="center" vertical="center"/>
    </xf>
    <xf numFmtId="165" fontId="46" fillId="7" borderId="16" xfId="5" applyNumberFormat="1" applyFont="1" applyFill="1" applyBorder="1" applyAlignment="1">
      <alignment horizontal="center" vertical="center"/>
    </xf>
    <xf numFmtId="0" fontId="47" fillId="6" borderId="0" xfId="0" applyFont="1" applyFill="1" applyAlignment="1" applyProtection="1">
      <alignment vertical="center"/>
      <protection locked="0"/>
    </xf>
    <xf numFmtId="0" fontId="44" fillId="15" borderId="0" xfId="0" applyFont="1" applyFill="1" applyAlignment="1">
      <alignment horizontal="right" vertical="center" wrapText="1"/>
    </xf>
    <xf numFmtId="0" fontId="44" fillId="15" borderId="0" xfId="0" applyFont="1" applyFill="1" applyAlignment="1">
      <alignment vertical="center"/>
    </xf>
    <xf numFmtId="0" fontId="44" fillId="15" borderId="35" xfId="0" applyFont="1" applyFill="1" applyBorder="1" applyAlignment="1">
      <alignment vertical="center"/>
    </xf>
    <xf numFmtId="165" fontId="48" fillId="14" borderId="18" xfId="5" applyNumberFormat="1" applyFont="1" applyFill="1" applyBorder="1" applyAlignment="1">
      <alignment horizontal="center" vertical="center" wrapText="1"/>
    </xf>
    <xf numFmtId="165" fontId="48" fillId="14" borderId="2" xfId="5" applyNumberFormat="1" applyFont="1" applyFill="1" applyBorder="1" applyAlignment="1">
      <alignment horizontal="center" vertical="center" wrapText="1"/>
    </xf>
    <xf numFmtId="165" fontId="46" fillId="2" borderId="20" xfId="5" applyNumberFormat="1" applyFont="1" applyFill="1" applyBorder="1" applyAlignment="1">
      <alignment horizontal="center" vertical="center"/>
    </xf>
    <xf numFmtId="165" fontId="46" fillId="2" borderId="16" xfId="5" applyNumberFormat="1" applyFont="1" applyFill="1" applyBorder="1" applyAlignment="1">
      <alignment horizontal="center" vertical="center"/>
    </xf>
    <xf numFmtId="165" fontId="46" fillId="2" borderId="14" xfId="5" applyNumberFormat="1" applyFont="1" applyFill="1" applyBorder="1" applyAlignment="1">
      <alignment horizontal="center" vertical="center"/>
    </xf>
    <xf numFmtId="165" fontId="46" fillId="2" borderId="2" xfId="5" applyNumberFormat="1" applyFont="1" applyFill="1" applyBorder="1" applyAlignment="1">
      <alignment horizontal="center" vertical="center"/>
    </xf>
    <xf numFmtId="165" fontId="46" fillId="7" borderId="25" xfId="5" applyNumberFormat="1" applyFont="1" applyFill="1" applyBorder="1" applyAlignment="1">
      <alignment horizontal="center" vertical="center"/>
    </xf>
    <xf numFmtId="165" fontId="46" fillId="7" borderId="0" xfId="5" applyNumberFormat="1" applyFont="1" applyFill="1" applyAlignment="1">
      <alignment horizontal="center" vertical="center"/>
    </xf>
    <xf numFmtId="165" fontId="46" fillId="7" borderId="26" xfId="5" applyNumberFormat="1" applyFont="1" applyFill="1" applyBorder="1" applyAlignment="1">
      <alignment horizontal="center" vertical="center"/>
    </xf>
    <xf numFmtId="165" fontId="48" fillId="14" borderId="13" xfId="5" applyNumberFormat="1" applyFont="1" applyFill="1" applyBorder="1" applyAlignment="1">
      <alignment horizontal="center" vertical="center" wrapText="1"/>
    </xf>
    <xf numFmtId="0" fontId="49" fillId="6" borderId="1" xfId="0" applyFont="1" applyFill="1" applyBorder="1" applyAlignment="1">
      <alignment horizontal="center" vertical="center"/>
    </xf>
    <xf numFmtId="0" fontId="49" fillId="6" borderId="1" xfId="0" applyFont="1" applyFill="1" applyBorder="1" applyAlignment="1">
      <alignment vertical="center"/>
    </xf>
    <xf numFmtId="165" fontId="48" fillId="14" borderId="31" xfId="5" applyNumberFormat="1" applyFont="1" applyFill="1" applyBorder="1" applyAlignment="1">
      <alignment horizontal="center" vertical="center"/>
    </xf>
    <xf numFmtId="165" fontId="48" fillId="14" borderId="32" xfId="5" applyNumberFormat="1" applyFont="1" applyFill="1" applyBorder="1" applyAlignment="1">
      <alignment horizontal="center" vertical="center"/>
    </xf>
    <xf numFmtId="165" fontId="48" fillId="14" borderId="24" xfId="5" applyNumberFormat="1" applyFont="1" applyFill="1" applyBorder="1" applyAlignment="1">
      <alignment horizontal="center" vertical="center"/>
    </xf>
    <xf numFmtId="165" fontId="48" fillId="14" borderId="7" xfId="5" applyNumberFormat="1" applyFont="1" applyFill="1" applyBorder="1" applyAlignment="1">
      <alignment horizontal="center" vertical="center"/>
    </xf>
    <xf numFmtId="165" fontId="48" fillId="14" borderId="4" xfId="5" applyNumberFormat="1" applyFont="1" applyFill="1" applyBorder="1" applyAlignment="1">
      <alignment horizontal="center" vertical="center" wrapText="1"/>
    </xf>
    <xf numFmtId="0" fontId="48" fillId="14" borderId="4" xfId="5" applyNumberFormat="1" applyFont="1" applyFill="1" applyBorder="1" applyAlignment="1">
      <alignment horizontal="center" vertical="center" wrapText="1"/>
    </xf>
    <xf numFmtId="0" fontId="48" fillId="2" borderId="4" xfId="5" applyNumberFormat="1" applyFont="1" applyFill="1" applyBorder="1" applyAlignment="1">
      <alignment horizontal="center" vertical="center" wrapText="1"/>
    </xf>
    <xf numFmtId="0" fontId="48" fillId="7" borderId="3" xfId="4" applyFont="1" applyFill="1" applyBorder="1" applyAlignment="1">
      <alignment horizontal="center" vertical="center"/>
    </xf>
    <xf numFmtId="165" fontId="46" fillId="7" borderId="21" xfId="5" applyNumberFormat="1" applyFont="1" applyFill="1" applyBorder="1" applyAlignment="1">
      <alignment horizontal="center" vertical="center"/>
    </xf>
    <xf numFmtId="165" fontId="46" fillId="7" borderId="22" xfId="5" applyNumberFormat="1" applyFont="1" applyFill="1" applyBorder="1" applyAlignment="1">
      <alignment horizontal="center" vertical="center"/>
    </xf>
    <xf numFmtId="165" fontId="46" fillId="7" borderId="17" xfId="5" applyNumberFormat="1" applyFont="1" applyFill="1" applyBorder="1" applyAlignment="1">
      <alignment horizontal="center" vertical="center"/>
    </xf>
    <xf numFmtId="165" fontId="48" fillId="14" borderId="3" xfId="5" applyNumberFormat="1" applyFont="1" applyFill="1" applyBorder="1" applyAlignment="1">
      <alignment horizontal="center" vertical="center" wrapText="1"/>
    </xf>
    <xf numFmtId="166" fontId="48" fillId="14" borderId="3" xfId="5" applyNumberFormat="1" applyFont="1" applyFill="1" applyBorder="1" applyAlignment="1">
      <alignment horizontal="center" vertical="center"/>
    </xf>
    <xf numFmtId="0" fontId="50" fillId="6" borderId="0" xfId="0" applyFont="1" applyFill="1" applyAlignment="1" applyProtection="1">
      <alignment vertical="center"/>
      <protection locked="0"/>
    </xf>
    <xf numFmtId="165" fontId="48" fillId="2" borderId="1" xfId="5" applyNumberFormat="1" applyFont="1" applyFill="1" applyBorder="1" applyAlignment="1">
      <alignment horizontal="center" vertical="center" textRotation="90"/>
    </xf>
    <xf numFmtId="165" fontId="48" fillId="14" borderId="1" xfId="5" applyNumberFormat="1" applyFont="1" applyFill="1" applyBorder="1" applyAlignment="1">
      <alignment horizontal="center" vertical="center" textRotation="90"/>
    </xf>
    <xf numFmtId="165" fontId="48" fillId="14" borderId="1" xfId="5" applyNumberFormat="1" applyFont="1" applyFill="1" applyBorder="1" applyAlignment="1">
      <alignment horizontal="center" vertical="center" textRotation="90" wrapText="1"/>
    </xf>
    <xf numFmtId="165" fontId="51" fillId="14" borderId="1" xfId="5" applyNumberFormat="1" applyFont="1" applyFill="1" applyBorder="1" applyAlignment="1">
      <alignment horizontal="center" vertical="center" textRotation="90" wrapText="1"/>
    </xf>
    <xf numFmtId="165" fontId="48" fillId="14" borderId="1" xfId="5" applyNumberFormat="1" applyFont="1" applyFill="1" applyBorder="1" applyAlignment="1">
      <alignment horizontal="center" vertical="center" wrapText="1"/>
    </xf>
    <xf numFmtId="165" fontId="48" fillId="14" borderId="1" xfId="5" applyNumberFormat="1" applyFont="1" applyFill="1" applyBorder="1" applyAlignment="1">
      <alignment horizontal="center" vertical="center"/>
    </xf>
    <xf numFmtId="165" fontId="48" fillId="14" borderId="2" xfId="5" applyNumberFormat="1" applyFont="1" applyFill="1" applyBorder="1" applyAlignment="1">
      <alignment horizontal="center" vertical="center" wrapText="1"/>
    </xf>
    <xf numFmtId="165" fontId="48" fillId="14" borderId="3" xfId="5" applyNumberFormat="1" applyFont="1" applyFill="1" applyBorder="1" applyAlignment="1">
      <alignment horizontal="center" vertical="center" wrapText="1"/>
    </xf>
    <xf numFmtId="165" fontId="48" fillId="14" borderId="5" xfId="5" applyNumberFormat="1" applyFont="1" applyFill="1" applyBorder="1" applyAlignment="1">
      <alignment horizontal="center" vertical="center" wrapText="1"/>
    </xf>
    <xf numFmtId="0" fontId="48" fillId="14" borderId="5" xfId="5" applyNumberFormat="1" applyFont="1" applyFill="1" applyBorder="1" applyAlignment="1">
      <alignment horizontal="center" vertical="center" wrapText="1"/>
    </xf>
    <xf numFmtId="0" fontId="48" fillId="2" borderId="5" xfId="5" applyNumberFormat="1" applyFont="1" applyFill="1" applyBorder="1" applyAlignment="1">
      <alignment horizontal="center" vertical="center" wrapText="1"/>
    </xf>
    <xf numFmtId="0" fontId="48" fillId="2" borderId="3" xfId="0" applyFont="1" applyFill="1" applyBorder="1" applyAlignment="1">
      <alignment horizontal="center" vertical="center"/>
    </xf>
    <xf numFmtId="165" fontId="48" fillId="2" borderId="3" xfId="5" applyNumberFormat="1" applyFont="1" applyFill="1" applyBorder="1" applyAlignment="1">
      <alignment horizontal="center" vertical="center"/>
    </xf>
    <xf numFmtId="0" fontId="50" fillId="0" borderId="0" xfId="0" applyFont="1" applyAlignment="1" applyProtection="1">
      <alignment vertical="center"/>
      <protection locked="0"/>
    </xf>
    <xf numFmtId="0" fontId="50" fillId="3" borderId="1" xfId="0" applyFont="1" applyFill="1" applyBorder="1" applyAlignment="1" applyProtection="1">
      <alignment horizontal="center" vertical="center"/>
      <protection locked="0"/>
    </xf>
    <xf numFmtId="0" fontId="50" fillId="17" borderId="1" xfId="0" applyFont="1" applyFill="1" applyBorder="1" applyAlignment="1" applyProtection="1">
      <alignment vertical="center"/>
      <protection locked="0"/>
    </xf>
    <xf numFmtId="0" fontId="52" fillId="17" borderId="1" xfId="0" applyFont="1" applyFill="1" applyBorder="1" applyAlignment="1" applyProtection="1">
      <alignment vertical="center"/>
      <protection locked="0"/>
    </xf>
    <xf numFmtId="0" fontId="52" fillId="17" borderId="1" xfId="0" applyFont="1" applyFill="1" applyBorder="1" applyAlignment="1" applyProtection="1">
      <alignment vertical="center" wrapText="1"/>
      <protection locked="0"/>
    </xf>
    <xf numFmtId="0" fontId="50" fillId="17" borderId="1" xfId="0" applyFont="1" applyFill="1" applyBorder="1" applyAlignment="1" applyProtection="1">
      <alignment horizontal="center" vertical="center" wrapText="1"/>
      <protection locked="0"/>
    </xf>
    <xf numFmtId="0" fontId="50" fillId="17" borderId="1" xfId="0" applyFont="1" applyFill="1" applyBorder="1" applyAlignment="1" applyProtection="1">
      <alignment horizontal="center" vertical="center"/>
      <protection locked="0"/>
    </xf>
    <xf numFmtId="9" fontId="50" fillId="17" borderId="6" xfId="0" applyNumberFormat="1" applyFont="1" applyFill="1" applyBorder="1" applyAlignment="1" applyProtection="1">
      <alignment horizontal="center" vertical="center" wrapText="1"/>
      <protection locked="0"/>
    </xf>
    <xf numFmtId="9" fontId="50" fillId="17" borderId="6" xfId="3" applyFont="1" applyFill="1" applyBorder="1" applyAlignment="1" applyProtection="1">
      <alignment horizontal="center" vertical="center"/>
      <protection locked="0"/>
    </xf>
    <xf numFmtId="0" fontId="50" fillId="17" borderId="6" xfId="0" applyFont="1" applyFill="1" applyBorder="1" applyAlignment="1" applyProtection="1">
      <alignment horizontal="center" vertical="center"/>
      <protection locked="0"/>
    </xf>
    <xf numFmtId="9" fontId="49" fillId="17" borderId="6" xfId="0" applyNumberFormat="1" applyFont="1" applyFill="1" applyBorder="1" applyAlignment="1" applyProtection="1">
      <alignment horizontal="center" vertical="center"/>
      <protection locked="0"/>
    </xf>
    <xf numFmtId="0" fontId="50" fillId="17" borderId="6" xfId="0" applyFont="1" applyFill="1" applyBorder="1" applyAlignment="1" applyProtection="1">
      <alignment vertical="center"/>
      <protection locked="0"/>
    </xf>
    <xf numFmtId="0" fontId="50" fillId="17" borderId="6" xfId="0" applyFont="1" applyFill="1" applyBorder="1" applyAlignment="1" applyProtection="1">
      <alignment horizontal="center" vertical="center" wrapText="1"/>
      <protection locked="0"/>
    </xf>
    <xf numFmtId="167" fontId="50" fillId="17" borderId="6" xfId="1" applyNumberFormat="1" applyFont="1" applyFill="1" applyBorder="1" applyAlignment="1" applyProtection="1">
      <alignment horizontal="right" vertical="center"/>
      <protection locked="0"/>
    </xf>
    <xf numFmtId="0" fontId="50" fillId="4" borderId="0" xfId="0" applyFont="1" applyFill="1" applyAlignment="1" applyProtection="1">
      <alignment vertical="center"/>
      <protection locked="0"/>
    </xf>
    <xf numFmtId="0" fontId="50" fillId="4" borderId="1" xfId="0" applyFont="1" applyFill="1" applyBorder="1" applyAlignment="1" applyProtection="1">
      <alignment horizontal="center" vertical="center"/>
      <protection locked="0"/>
    </xf>
    <xf numFmtId="0" fontId="53" fillId="17" borderId="1" xfId="0" applyFont="1" applyFill="1" applyBorder="1" applyAlignment="1" applyProtection="1">
      <alignment horizontal="center" vertical="center"/>
      <protection locked="0"/>
    </xf>
    <xf numFmtId="0" fontId="50" fillId="16" borderId="1" xfId="0" applyFont="1" applyFill="1" applyBorder="1" applyAlignment="1" applyProtection="1">
      <alignment vertical="center"/>
      <protection locked="0"/>
    </xf>
    <xf numFmtId="0" fontId="50" fillId="16" borderId="1" xfId="0" applyFont="1" applyFill="1" applyBorder="1" applyAlignment="1" applyProtection="1">
      <alignment vertical="center" wrapText="1"/>
      <protection locked="0"/>
    </xf>
    <xf numFmtId="0" fontId="50" fillId="16" borderId="1" xfId="0" applyFont="1" applyFill="1" applyBorder="1" applyAlignment="1" applyProtection="1">
      <alignment horizontal="center" vertical="center" wrapText="1"/>
      <protection locked="0"/>
    </xf>
    <xf numFmtId="0" fontId="50" fillId="16" borderId="1" xfId="0" applyFont="1" applyFill="1" applyBorder="1" applyAlignment="1" applyProtection="1">
      <alignment horizontal="center" vertical="center"/>
      <protection locked="0"/>
    </xf>
    <xf numFmtId="9" fontId="50" fillId="16" borderId="1" xfId="0" applyNumberFormat="1" applyFont="1" applyFill="1" applyBorder="1" applyAlignment="1" applyProtection="1">
      <alignment horizontal="center" vertical="center" wrapText="1"/>
      <protection locked="0"/>
    </xf>
    <xf numFmtId="9" fontId="50" fillId="16" borderId="1" xfId="3" applyFont="1" applyFill="1" applyBorder="1" applyAlignment="1" applyProtection="1">
      <alignment horizontal="center" vertical="center"/>
      <protection locked="0"/>
    </xf>
    <xf numFmtId="0" fontId="49" fillId="16" borderId="1" xfId="0" applyFont="1" applyFill="1" applyBorder="1" applyAlignment="1" applyProtection="1">
      <alignment horizontal="center" vertical="center"/>
      <protection locked="0"/>
    </xf>
    <xf numFmtId="9" fontId="49" fillId="16" borderId="1" xfId="0" applyNumberFormat="1" applyFont="1" applyFill="1" applyBorder="1" applyAlignment="1" applyProtection="1">
      <alignment horizontal="center" vertical="center"/>
      <protection locked="0"/>
    </xf>
    <xf numFmtId="9" fontId="50" fillId="16" borderId="1" xfId="0" applyNumberFormat="1" applyFont="1" applyFill="1" applyBorder="1" applyAlignment="1" applyProtection="1">
      <alignment horizontal="center" vertical="center"/>
      <protection locked="0"/>
    </xf>
    <xf numFmtId="167" fontId="50" fillId="16" borderId="1" xfId="1" applyNumberFormat="1" applyFont="1" applyFill="1" applyBorder="1" applyAlignment="1" applyProtection="1">
      <alignment horizontal="right" vertical="center"/>
      <protection locked="0"/>
    </xf>
    <xf numFmtId="167" fontId="50" fillId="0" borderId="0" xfId="0" applyNumberFormat="1" applyFont="1" applyAlignment="1" applyProtection="1">
      <alignment vertical="center"/>
      <protection locked="0"/>
    </xf>
    <xf numFmtId="0" fontId="50" fillId="5" borderId="0" xfId="0" applyFont="1" applyFill="1" applyAlignment="1" applyProtection="1">
      <alignment vertical="center"/>
      <protection locked="0"/>
    </xf>
    <xf numFmtId="0" fontId="53" fillId="0" borderId="1" xfId="0" applyFont="1" applyBorder="1" applyAlignment="1" applyProtection="1">
      <alignment horizontal="center" vertical="center"/>
      <protection locked="0"/>
    </xf>
    <xf numFmtId="0" fontId="53" fillId="0" borderId="1" xfId="0" applyFont="1" applyBorder="1" applyAlignment="1" applyProtection="1">
      <alignment vertical="center"/>
      <protection locked="0"/>
    </xf>
    <xf numFmtId="0" fontId="53" fillId="0" borderId="23" xfId="0" applyFont="1" applyBorder="1" applyAlignment="1" applyProtection="1">
      <alignment horizontal="left" vertical="center" wrapText="1"/>
      <protection locked="0"/>
    </xf>
    <xf numFmtId="0" fontId="53" fillId="0" borderId="7" xfId="0" applyFont="1" applyBorder="1" applyAlignment="1" applyProtection="1">
      <alignment horizontal="left" vertical="center" wrapText="1"/>
      <protection locked="0"/>
    </xf>
    <xf numFmtId="0" fontId="53" fillId="0" borderId="1" xfId="0" applyFont="1" applyBorder="1" applyAlignment="1" applyProtection="1">
      <alignment horizontal="center" vertical="center" wrapText="1"/>
      <protection locked="0"/>
    </xf>
    <xf numFmtId="9" fontId="54" fillId="0" borderId="1" xfId="0" applyNumberFormat="1" applyFont="1" applyBorder="1" applyAlignment="1" applyProtection="1">
      <alignment horizontal="center" vertical="center" wrapText="1"/>
      <protection locked="0"/>
    </xf>
    <xf numFmtId="0" fontId="54" fillId="0" borderId="1" xfId="0" applyFont="1" applyBorder="1" applyAlignment="1" applyProtection="1">
      <alignment horizontal="center" vertical="center"/>
      <protection locked="0"/>
    </xf>
    <xf numFmtId="0" fontId="54" fillId="0" borderId="1" xfId="0" applyFont="1" applyBorder="1" applyAlignment="1" applyProtection="1">
      <alignment vertical="center"/>
      <protection locked="0"/>
    </xf>
    <xf numFmtId="0" fontId="54" fillId="0" borderId="15" xfId="0" applyFont="1" applyBorder="1" applyAlignment="1" applyProtection="1">
      <alignment vertical="center" wrapText="1"/>
      <protection locked="0"/>
    </xf>
    <xf numFmtId="167" fontId="55" fillId="0" borderId="1" xfId="2" applyNumberFormat="1" applyFont="1" applyFill="1" applyBorder="1" applyAlignment="1" applyProtection="1">
      <alignment horizontal="right" vertical="center"/>
      <protection locked="0"/>
    </xf>
    <xf numFmtId="0" fontId="49" fillId="0" borderId="0" xfId="0" applyFont="1" applyAlignment="1" applyProtection="1">
      <alignment vertical="center"/>
      <protection locked="0"/>
    </xf>
    <xf numFmtId="0" fontId="54" fillId="0" borderId="33" xfId="0" applyFont="1" applyBorder="1" applyAlignment="1" applyProtection="1">
      <alignment vertical="center" wrapText="1"/>
      <protection locked="0"/>
    </xf>
    <xf numFmtId="0" fontId="53" fillId="0" borderId="36" xfId="0" applyFont="1" applyBorder="1" applyAlignment="1">
      <alignment horizontal="center" vertical="center" wrapText="1"/>
    </xf>
    <xf numFmtId="0" fontId="55" fillId="0" borderId="36" xfId="0" applyFont="1" applyBorder="1" applyAlignment="1">
      <alignment horizontal="right" vertical="center"/>
    </xf>
    <xf numFmtId="0" fontId="50" fillId="16" borderId="0" xfId="0" applyFont="1" applyFill="1" applyAlignment="1" applyProtection="1">
      <alignment vertical="center"/>
      <protection locked="0"/>
    </xf>
    <xf numFmtId="9" fontId="50" fillId="0" borderId="1" xfId="0" applyNumberFormat="1" applyFont="1" applyBorder="1" applyAlignment="1" applyProtection="1">
      <alignment horizontal="center" vertical="center" wrapText="1"/>
      <protection locked="0"/>
    </xf>
    <xf numFmtId="0" fontId="53" fillId="16" borderId="1" xfId="0" applyFont="1" applyFill="1" applyBorder="1" applyAlignment="1" applyProtection="1">
      <alignment horizontal="center" vertical="center"/>
      <protection locked="0"/>
    </xf>
    <xf numFmtId="0" fontId="53" fillId="16" borderId="1" xfId="0" applyFont="1" applyFill="1" applyBorder="1" applyAlignment="1" applyProtection="1">
      <alignment vertical="center"/>
      <protection locked="0"/>
    </xf>
    <xf numFmtId="0" fontId="49" fillId="16" borderId="1" xfId="0" applyFont="1" applyFill="1" applyBorder="1" applyAlignment="1" applyProtection="1">
      <alignment vertical="center"/>
      <protection locked="0"/>
    </xf>
    <xf numFmtId="0" fontId="53" fillId="16" borderId="1" xfId="0" applyFont="1" applyFill="1" applyBorder="1" applyAlignment="1" applyProtection="1">
      <alignment vertical="center" wrapText="1"/>
      <protection locked="0"/>
    </xf>
    <xf numFmtId="0" fontId="53" fillId="16" borderId="1" xfId="0" applyFont="1" applyFill="1" applyBorder="1" applyAlignment="1" applyProtection="1">
      <alignment horizontal="center" vertical="center" wrapText="1"/>
      <protection locked="0"/>
    </xf>
    <xf numFmtId="0" fontId="49" fillId="16" borderId="1" xfId="0" applyFont="1" applyFill="1" applyBorder="1" applyAlignment="1" applyProtection="1">
      <alignment horizontal="center" vertical="center" wrapText="1"/>
      <protection locked="0"/>
    </xf>
    <xf numFmtId="0" fontId="54" fillId="16" borderId="1" xfId="0" applyFont="1" applyFill="1" applyBorder="1" applyAlignment="1" applyProtection="1">
      <alignment horizontal="center" vertical="center"/>
      <protection locked="0"/>
    </xf>
    <xf numFmtId="0" fontId="54" fillId="16" borderId="1" xfId="0" applyFont="1" applyFill="1" applyBorder="1" applyAlignment="1" applyProtection="1">
      <alignment vertical="center"/>
      <protection locked="0"/>
    </xf>
    <xf numFmtId="0" fontId="49" fillId="16" borderId="0" xfId="0" applyFont="1" applyFill="1" applyAlignment="1" applyProtection="1">
      <alignment vertical="center"/>
      <protection locked="0"/>
    </xf>
    <xf numFmtId="0" fontId="53" fillId="0" borderId="1" xfId="0" applyFont="1" applyFill="1" applyBorder="1" applyAlignment="1" applyProtection="1">
      <alignment horizontal="center" vertical="center" wrapText="1"/>
      <protection locked="0"/>
    </xf>
    <xf numFmtId="0" fontId="53" fillId="0" borderId="37" xfId="0" applyFont="1" applyBorder="1" applyAlignment="1" applyProtection="1">
      <alignment horizontal="left" vertical="center" wrapText="1"/>
      <protection locked="0"/>
    </xf>
    <xf numFmtId="0" fontId="53" fillId="0" borderId="38" xfId="0" applyFont="1" applyBorder="1" applyAlignment="1" applyProtection="1">
      <alignment horizontal="left" vertical="center" wrapText="1"/>
      <protection locked="0"/>
    </xf>
    <xf numFmtId="0" fontId="50" fillId="16" borderId="0" xfId="0" applyFont="1" applyFill="1" applyAlignment="1" applyProtection="1">
      <alignment vertical="center" wrapText="1"/>
      <protection locked="0"/>
    </xf>
    <xf numFmtId="167" fontId="50" fillId="16" borderId="0" xfId="0" applyNumberFormat="1" applyFont="1" applyFill="1" applyAlignment="1" applyProtection="1">
      <alignment vertical="center"/>
      <protection locked="0"/>
    </xf>
    <xf numFmtId="0" fontId="49" fillId="16" borderId="0" xfId="0" applyFont="1" applyFill="1" applyAlignment="1" applyProtection="1">
      <alignment vertical="center" wrapText="1"/>
      <protection locked="0"/>
    </xf>
    <xf numFmtId="0" fontId="54" fillId="16" borderId="33" xfId="0" applyFont="1" applyFill="1" applyBorder="1" applyAlignment="1" applyProtection="1">
      <alignment vertical="center" wrapText="1"/>
      <protection locked="0"/>
    </xf>
    <xf numFmtId="0" fontId="53" fillId="6" borderId="1" xfId="0" applyFont="1" applyFill="1" applyBorder="1" applyAlignment="1" applyProtection="1">
      <alignment horizontal="center" vertical="center"/>
      <protection locked="0"/>
    </xf>
    <xf numFmtId="0" fontId="54" fillId="6" borderId="1" xfId="0" applyFont="1" applyFill="1" applyBorder="1" applyAlignment="1" applyProtection="1">
      <alignment horizontal="center" vertical="center"/>
      <protection locked="0"/>
    </xf>
    <xf numFmtId="0" fontId="52" fillId="6" borderId="1" xfId="0" applyFont="1" applyFill="1" applyBorder="1" applyAlignment="1" applyProtection="1">
      <alignment vertical="center"/>
      <protection locked="0"/>
    </xf>
    <xf numFmtId="0" fontId="50" fillId="6" borderId="1" xfId="0" applyFont="1" applyFill="1" applyBorder="1" applyAlignment="1" applyProtection="1">
      <alignment vertical="center"/>
      <protection locked="0"/>
    </xf>
    <xf numFmtId="0" fontId="53" fillId="0" borderId="27" xfId="0" applyFont="1" applyBorder="1" applyAlignment="1" applyProtection="1">
      <alignment horizontal="center" vertical="center" wrapText="1"/>
      <protection locked="0"/>
    </xf>
    <xf numFmtId="0" fontId="54" fillId="6" borderId="1" xfId="0" applyFont="1" applyFill="1" applyBorder="1" applyAlignment="1" applyProtection="1">
      <alignment horizontal="center" vertical="center" wrapText="1"/>
      <protection locked="0"/>
    </xf>
    <xf numFmtId="9" fontId="50" fillId="6" borderId="1" xfId="0" applyNumberFormat="1" applyFont="1" applyFill="1" applyBorder="1" applyAlignment="1" applyProtection="1">
      <alignment horizontal="center" vertical="center" wrapText="1"/>
      <protection locked="0"/>
    </xf>
    <xf numFmtId="9" fontId="50" fillId="6" borderId="1" xfId="3" applyFont="1" applyFill="1" applyBorder="1" applyAlignment="1" applyProtection="1">
      <alignment horizontal="center" vertical="center"/>
      <protection locked="0"/>
    </xf>
    <xf numFmtId="0" fontId="49" fillId="6" borderId="1" xfId="0" applyFont="1" applyFill="1" applyBorder="1" applyAlignment="1" applyProtection="1">
      <alignment horizontal="center" vertical="center"/>
      <protection locked="0"/>
    </xf>
    <xf numFmtId="0" fontId="50" fillId="6" borderId="1" xfId="0" applyFont="1" applyFill="1" applyBorder="1" applyAlignment="1" applyProtection="1">
      <alignment horizontal="center" vertical="center"/>
      <protection locked="0"/>
    </xf>
    <xf numFmtId="9" fontId="50" fillId="6" borderId="1" xfId="0" applyNumberFormat="1" applyFont="1" applyFill="1" applyBorder="1" applyAlignment="1" applyProtection="1">
      <alignment horizontal="center" vertical="center"/>
      <protection locked="0"/>
    </xf>
    <xf numFmtId="0" fontId="50" fillId="6" borderId="33" xfId="0" applyFont="1" applyFill="1" applyBorder="1" applyAlignment="1" applyProtection="1">
      <alignment vertical="center"/>
      <protection locked="0"/>
    </xf>
    <xf numFmtId="169" fontId="55" fillId="0" borderId="36" xfId="0" applyNumberFormat="1" applyFont="1" applyBorder="1" applyAlignment="1">
      <alignment horizontal="right" vertical="center"/>
    </xf>
    <xf numFmtId="0" fontId="53" fillId="6" borderId="1" xfId="0" applyFont="1" applyFill="1" applyBorder="1" applyAlignment="1" applyProtection="1">
      <alignment vertical="center"/>
      <protection locked="0"/>
    </xf>
    <xf numFmtId="0" fontId="56" fillId="6" borderId="1" xfId="0" applyFont="1" applyFill="1" applyBorder="1" applyAlignment="1" applyProtection="1">
      <alignment vertical="center"/>
      <protection locked="0"/>
    </xf>
    <xf numFmtId="0" fontId="53" fillId="6" borderId="23" xfId="0" applyFont="1" applyFill="1" applyBorder="1" applyAlignment="1" applyProtection="1">
      <alignment horizontal="left" vertical="center" wrapText="1"/>
      <protection locked="0"/>
    </xf>
    <xf numFmtId="0" fontId="53" fillId="6" borderId="7" xfId="0" applyFont="1" applyFill="1" applyBorder="1" applyAlignment="1" applyProtection="1">
      <alignment horizontal="left" vertical="center" wrapText="1"/>
      <protection locked="0"/>
    </xf>
    <xf numFmtId="0" fontId="53" fillId="6" borderId="1" xfId="0" applyFont="1" applyFill="1" applyBorder="1" applyAlignment="1" applyProtection="1">
      <alignment horizontal="center" vertical="center" wrapText="1"/>
      <protection locked="0"/>
    </xf>
    <xf numFmtId="0" fontId="54" fillId="6" borderId="1" xfId="0" applyFont="1" applyFill="1" applyBorder="1" applyAlignment="1" applyProtection="1">
      <alignment vertical="center"/>
      <protection locked="0"/>
    </xf>
    <xf numFmtId="0" fontId="54" fillId="6" borderId="33" xfId="0" applyFont="1" applyFill="1" applyBorder="1" applyAlignment="1" applyProtection="1">
      <alignment vertical="center" wrapText="1"/>
      <protection locked="0"/>
    </xf>
    <xf numFmtId="0" fontId="49" fillId="6" borderId="0" xfId="0" applyFont="1" applyFill="1" applyAlignment="1" applyProtection="1">
      <alignment vertical="center"/>
      <protection locked="0"/>
    </xf>
    <xf numFmtId="0" fontId="53" fillId="0" borderId="34" xfId="0" applyFont="1" applyBorder="1" applyAlignment="1" applyProtection="1">
      <alignment horizontal="left" vertical="center" wrapText="1"/>
      <protection locked="0"/>
    </xf>
    <xf numFmtId="0" fontId="53" fillId="0" borderId="35" xfId="0" applyFont="1" applyBorder="1" applyAlignment="1" applyProtection="1">
      <alignment horizontal="left" vertical="center" wrapText="1"/>
      <protection locked="0"/>
    </xf>
    <xf numFmtId="9" fontId="50" fillId="0" borderId="6" xfId="0" applyNumberFormat="1" applyFont="1" applyBorder="1" applyAlignment="1" applyProtection="1">
      <alignment horizontal="center" vertical="center" wrapText="1"/>
      <protection locked="0"/>
    </xf>
    <xf numFmtId="0" fontId="54" fillId="0" borderId="6" xfId="0" applyFont="1" applyBorder="1" applyAlignment="1" applyProtection="1">
      <alignment horizontal="center" vertical="center"/>
      <protection locked="0"/>
    </xf>
    <xf numFmtId="0" fontId="53" fillId="0" borderId="6" xfId="0" applyFont="1" applyBorder="1" applyAlignment="1" applyProtection="1">
      <alignment horizontal="center" vertical="center"/>
      <protection locked="0"/>
    </xf>
    <xf numFmtId="0" fontId="54" fillId="0" borderId="6" xfId="0" applyFont="1" applyBorder="1" applyAlignment="1" applyProtection="1">
      <alignment vertical="center"/>
      <protection locked="0"/>
    </xf>
    <xf numFmtId="0" fontId="54" fillId="0" borderId="0" xfId="0" applyFont="1" applyAlignment="1" applyProtection="1">
      <alignment horizontal="center" vertical="center" wrapText="1"/>
      <protection locked="0"/>
    </xf>
    <xf numFmtId="0" fontId="54" fillId="6" borderId="0" xfId="0" applyFont="1" applyFill="1" applyAlignment="1" applyProtection="1">
      <alignment horizontal="center" vertical="center" wrapText="1"/>
      <protection locked="0"/>
    </xf>
    <xf numFmtId="0" fontId="57" fillId="18" borderId="36" xfId="0" applyFont="1" applyFill="1" applyBorder="1" applyAlignment="1">
      <alignment horizontal="center" vertical="center"/>
    </xf>
    <xf numFmtId="0" fontId="57" fillId="18" borderId="36" xfId="0" applyFont="1" applyFill="1" applyBorder="1" applyAlignment="1">
      <alignment vertical="center"/>
    </xf>
    <xf numFmtId="0" fontId="50" fillId="17" borderId="0" xfId="0" applyFont="1" applyFill="1" applyAlignment="1" applyProtection="1">
      <alignment vertical="center"/>
      <protection locked="0"/>
    </xf>
    <xf numFmtId="0" fontId="57" fillId="18" borderId="36" xfId="0" applyFont="1" applyFill="1" applyBorder="1" applyAlignment="1">
      <alignment vertical="center" wrapText="1"/>
    </xf>
    <xf numFmtId="0" fontId="50" fillId="17" borderId="0" xfId="0" applyFont="1" applyFill="1" applyAlignment="1" applyProtection="1">
      <alignment vertical="center" wrapText="1"/>
      <protection locked="0"/>
    </xf>
    <xf numFmtId="0" fontId="57" fillId="18" borderId="36" xfId="0" applyFont="1" applyFill="1" applyBorder="1" applyAlignment="1">
      <alignment horizontal="center" vertical="center" wrapText="1"/>
    </xf>
    <xf numFmtId="0" fontId="55" fillId="18" borderId="36" xfId="0" applyFont="1" applyFill="1" applyBorder="1" applyAlignment="1">
      <alignment horizontal="center" vertical="center"/>
    </xf>
    <xf numFmtId="9" fontId="50" fillId="17" borderId="1" xfId="0" applyNumberFormat="1" applyFont="1" applyFill="1" applyBorder="1" applyAlignment="1" applyProtection="1">
      <alignment horizontal="center" vertical="center" wrapText="1"/>
      <protection locked="0"/>
    </xf>
    <xf numFmtId="9" fontId="57" fillId="18" borderId="39" xfId="0" applyNumberFormat="1" applyFont="1" applyFill="1" applyBorder="1" applyAlignment="1">
      <alignment horizontal="center" vertical="center"/>
    </xf>
    <xf numFmtId="0" fontId="57" fillId="18" borderId="39" xfId="0" applyFont="1" applyFill="1" applyBorder="1" applyAlignment="1">
      <alignment horizontal="center" vertical="center"/>
    </xf>
    <xf numFmtId="9" fontId="49" fillId="18" borderId="39" xfId="0" applyNumberFormat="1" applyFont="1" applyFill="1" applyBorder="1" applyAlignment="1">
      <alignment horizontal="center" vertical="center"/>
    </xf>
    <xf numFmtId="0" fontId="49" fillId="18" borderId="39" xfId="0" applyFont="1" applyFill="1" applyBorder="1" applyAlignment="1">
      <alignment horizontal="center" vertical="center"/>
    </xf>
    <xf numFmtId="0" fontId="57" fillId="18" borderId="39" xfId="0" applyFont="1" applyFill="1" applyBorder="1" applyAlignment="1">
      <alignment vertical="center"/>
    </xf>
    <xf numFmtId="0" fontId="57" fillId="18" borderId="39" xfId="0" applyFont="1" applyFill="1" applyBorder="1" applyAlignment="1">
      <alignment horizontal="center" vertical="center" wrapText="1"/>
    </xf>
    <xf numFmtId="167" fontId="57" fillId="18" borderId="39" xfId="0" applyNumberFormat="1" applyFont="1" applyFill="1" applyBorder="1" applyAlignment="1">
      <alignment horizontal="right" vertical="center"/>
    </xf>
    <xf numFmtId="0" fontId="57" fillId="17" borderId="0" xfId="0" applyFont="1" applyFill="1" applyAlignment="1">
      <alignment vertical="center"/>
    </xf>
    <xf numFmtId="0" fontId="57" fillId="18" borderId="0" xfId="0" applyFont="1" applyFill="1" applyAlignment="1">
      <alignment vertical="center"/>
    </xf>
    <xf numFmtId="0" fontId="57" fillId="19" borderId="36" xfId="0" applyFont="1" applyFill="1" applyBorder="1" applyAlignment="1">
      <alignment horizontal="center" vertical="center"/>
    </xf>
    <xf numFmtId="0" fontId="57" fillId="19" borderId="36" xfId="0" applyFont="1" applyFill="1" applyBorder="1" applyAlignment="1">
      <alignment vertical="center"/>
    </xf>
    <xf numFmtId="0" fontId="57" fillId="19" borderId="36" xfId="0" applyFont="1" applyFill="1" applyBorder="1" applyAlignment="1">
      <alignment vertical="center" wrapText="1"/>
    </xf>
    <xf numFmtId="0" fontId="57" fillId="19" borderId="36" xfId="0" applyFont="1" applyFill="1" applyBorder="1" applyAlignment="1">
      <alignment horizontal="center" vertical="center" wrapText="1"/>
    </xf>
    <xf numFmtId="0" fontId="49" fillId="19" borderId="36" xfId="0" applyFont="1" applyFill="1" applyBorder="1" applyAlignment="1">
      <alignment horizontal="center" vertical="center"/>
    </xf>
    <xf numFmtId="9" fontId="49" fillId="19" borderId="36" xfId="0" applyNumberFormat="1" applyFont="1" applyFill="1" applyBorder="1" applyAlignment="1">
      <alignment horizontal="center" vertical="center"/>
    </xf>
    <xf numFmtId="0" fontId="57" fillId="16" borderId="0" xfId="0" applyFont="1" applyFill="1" applyAlignment="1">
      <alignment vertical="center"/>
    </xf>
    <xf numFmtId="0" fontId="57" fillId="19" borderId="0" xfId="0" applyFont="1" applyFill="1" applyAlignment="1">
      <alignment vertical="center"/>
    </xf>
    <xf numFmtId="0" fontId="53" fillId="0" borderId="36" xfId="0" applyFont="1" applyBorder="1" applyAlignment="1">
      <alignment horizontal="center" vertical="center"/>
    </xf>
    <xf numFmtId="0" fontId="53" fillId="0" borderId="36" xfId="0" applyFont="1" applyBorder="1" applyAlignment="1">
      <alignment vertical="center"/>
    </xf>
    <xf numFmtId="0" fontId="55" fillId="0" borderId="36" xfId="0" applyFont="1" applyBorder="1" applyAlignment="1">
      <alignment horizontal="center" vertical="center" wrapText="1"/>
    </xf>
    <xf numFmtId="0" fontId="55" fillId="0" borderId="36" xfId="0" applyFont="1" applyBorder="1" applyAlignment="1">
      <alignment horizontal="center" vertical="center"/>
    </xf>
    <xf numFmtId="0" fontId="55" fillId="0" borderId="36" xfId="0" applyFont="1" applyBorder="1" applyAlignment="1">
      <alignment vertical="center"/>
    </xf>
    <xf numFmtId="0" fontId="55" fillId="0" borderId="36" xfId="0" applyFont="1" applyBorder="1" applyAlignment="1">
      <alignment vertical="center" wrapText="1"/>
    </xf>
    <xf numFmtId="0" fontId="49" fillId="0" borderId="0" xfId="0" applyFont="1" applyAlignment="1">
      <alignment vertical="center"/>
    </xf>
    <xf numFmtId="0" fontId="55" fillId="0" borderId="40" xfId="0" applyFont="1" applyBorder="1" applyAlignment="1">
      <alignment vertical="center" wrapText="1"/>
    </xf>
    <xf numFmtId="167" fontId="50" fillId="16" borderId="6" xfId="1" applyNumberFormat="1" applyFont="1" applyFill="1" applyBorder="1" applyAlignment="1" applyProtection="1">
      <alignment horizontal="right" vertical="center"/>
      <protection locked="0"/>
    </xf>
    <xf numFmtId="0" fontId="58" fillId="18" borderId="36" xfId="0" applyFont="1" applyFill="1" applyBorder="1" applyAlignment="1">
      <alignment vertical="center"/>
    </xf>
    <xf numFmtId="0" fontId="58" fillId="18" borderId="36" xfId="0" applyFont="1" applyFill="1" applyBorder="1" applyAlignment="1">
      <alignment vertical="center" wrapText="1"/>
    </xf>
    <xf numFmtId="0" fontId="58" fillId="19" borderId="36" xfId="0" applyFont="1" applyFill="1" applyBorder="1" applyAlignment="1">
      <alignment vertical="center"/>
    </xf>
    <xf numFmtId="0" fontId="58" fillId="19" borderId="36" xfId="0" applyFont="1" applyFill="1" applyBorder="1" applyAlignment="1">
      <alignment vertical="center" wrapText="1"/>
    </xf>
    <xf numFmtId="0" fontId="52" fillId="16" borderId="1" xfId="0" applyFont="1" applyFill="1" applyBorder="1" applyAlignment="1" applyProtection="1">
      <alignment vertical="center" wrapText="1"/>
      <protection locked="0"/>
    </xf>
    <xf numFmtId="0" fontId="50" fillId="0" borderId="0" xfId="0" applyFont="1" applyAlignment="1" applyProtection="1">
      <alignment horizontal="center" vertical="center"/>
      <protection locked="0"/>
    </xf>
    <xf numFmtId="0" fontId="50" fillId="0" borderId="0" xfId="0" applyFont="1" applyAlignment="1" applyProtection="1">
      <alignment vertical="center" wrapText="1"/>
      <protection locked="0"/>
    </xf>
    <xf numFmtId="0" fontId="50" fillId="0" borderId="0" xfId="0" applyFont="1" applyAlignment="1" applyProtection="1">
      <alignment horizontal="center" vertical="center" wrapText="1"/>
      <protection locked="0"/>
    </xf>
    <xf numFmtId="0" fontId="48" fillId="0" borderId="0" xfId="0" applyFont="1" applyAlignment="1" applyProtection="1">
      <alignment horizontal="center" vertical="center"/>
      <protection locked="0"/>
    </xf>
    <xf numFmtId="0" fontId="50" fillId="17" borderId="28" xfId="0" applyFont="1" applyFill="1" applyBorder="1" applyAlignment="1" applyProtection="1">
      <alignment horizontal="right"/>
      <protection locked="0"/>
    </xf>
    <xf numFmtId="169" fontId="50" fillId="17" borderId="29" xfId="0" applyNumberFormat="1" applyFont="1" applyFill="1" applyBorder="1" applyProtection="1">
      <protection locked="0"/>
    </xf>
    <xf numFmtId="0" fontId="50" fillId="0" borderId="30" xfId="0" applyFont="1" applyBorder="1" applyAlignment="1" applyProtection="1">
      <alignment vertical="center"/>
      <protection locked="0"/>
    </xf>
    <xf numFmtId="0" fontId="48" fillId="0" borderId="0" xfId="0" applyFont="1" applyAlignment="1" applyProtection="1">
      <alignment vertical="center"/>
      <protection locked="0"/>
    </xf>
    <xf numFmtId="0" fontId="50" fillId="0" borderId="0" xfId="0" applyFont="1" applyAlignment="1" applyProtection="1">
      <alignment horizontal="center" vertical="center"/>
      <protection locked="0"/>
    </xf>
    <xf numFmtId="0" fontId="50" fillId="0" borderId="41"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0" xfId="0" applyFont="1" applyAlignment="1" applyProtection="1">
      <alignment vertical="center"/>
      <protection locked="0"/>
    </xf>
    <xf numFmtId="0" fontId="47" fillId="0" borderId="0" xfId="0" applyFont="1" applyAlignment="1" applyProtection="1">
      <alignment horizontal="center" vertical="center"/>
      <protection locked="0"/>
    </xf>
    <xf numFmtId="0" fontId="47" fillId="0" borderId="0" xfId="0" applyFont="1" applyAlignment="1" applyProtection="1">
      <alignment vertical="center" wrapText="1"/>
      <protection locked="0"/>
    </xf>
    <xf numFmtId="0" fontId="47" fillId="0" borderId="0" xfId="0" applyFont="1" applyAlignment="1" applyProtection="1">
      <alignment horizontal="center" vertical="center" wrapText="1"/>
      <protection locked="0"/>
    </xf>
    <xf numFmtId="0" fontId="59" fillId="0" borderId="0" xfId="0" applyFont="1" applyAlignment="1" applyProtection="1">
      <alignment vertical="center"/>
      <protection locked="0"/>
    </xf>
    <xf numFmtId="0" fontId="59" fillId="0" borderId="0" xfId="0" applyFont="1" applyAlignment="1" applyProtection="1">
      <alignment horizontal="center" vertical="center"/>
      <protection locked="0"/>
    </xf>
    <xf numFmtId="166" fontId="47" fillId="0" borderId="0" xfId="0" applyNumberFormat="1" applyFont="1" applyAlignment="1" applyProtection="1">
      <alignment vertical="center"/>
      <protection locked="0"/>
    </xf>
    <xf numFmtId="166" fontId="24" fillId="0" borderId="0" xfId="0" applyNumberFormat="1" applyFont="1" applyProtection="1">
      <protection locked="0"/>
    </xf>
    <xf numFmtId="0" fontId="24" fillId="0" borderId="0" xfId="0" applyFont="1" applyAlignment="1" applyProtection="1">
      <alignment horizontal="center" vertical="center"/>
      <protection locked="0"/>
    </xf>
    <xf numFmtId="0" fontId="60"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4" fillId="0" borderId="0" xfId="0" applyFont="1" applyProtection="1">
      <protection locked="0"/>
    </xf>
    <xf numFmtId="0" fontId="60" fillId="0" borderId="0" xfId="0" applyFont="1" applyProtection="1">
      <protection locked="0"/>
    </xf>
    <xf numFmtId="0" fontId="24" fillId="0" borderId="0" xfId="0" applyFont="1" applyAlignment="1" applyProtection="1">
      <alignment wrapText="1"/>
      <protection locked="0"/>
    </xf>
    <xf numFmtId="0" fontId="41" fillId="0" borderId="0" xfId="0" applyFont="1" applyProtection="1">
      <protection locked="0"/>
    </xf>
    <xf numFmtId="0" fontId="31" fillId="0" borderId="41" xfId="0" applyFont="1" applyBorder="1" applyAlignment="1" applyProtection="1">
      <alignment horizontal="center"/>
      <protection locked="0"/>
    </xf>
    <xf numFmtId="0" fontId="31" fillId="0" borderId="30" xfId="0" applyFont="1" applyBorder="1" applyAlignment="1" applyProtection="1">
      <alignment horizontal="center" wrapText="1"/>
      <protection locked="0"/>
    </xf>
    <xf numFmtId="0" fontId="31" fillId="0" borderId="30" xfId="0" applyFont="1" applyBorder="1" applyProtection="1">
      <protection locked="0"/>
    </xf>
    <xf numFmtId="0" fontId="31" fillId="0" borderId="30" xfId="0" applyFont="1" applyBorder="1" applyAlignment="1" applyProtection="1">
      <alignment wrapText="1"/>
      <protection locked="0"/>
    </xf>
    <xf numFmtId="0" fontId="36" fillId="0" borderId="1" xfId="0" applyFont="1" applyBorder="1" applyAlignment="1" applyProtection="1">
      <alignment horizontal="left" vertical="center" wrapText="1"/>
      <protection locked="0"/>
    </xf>
    <xf numFmtId="0" fontId="37" fillId="0" borderId="42" xfId="0" applyFont="1" applyBorder="1" applyAlignment="1" applyProtection="1">
      <alignment vertical="center" wrapText="1"/>
      <protection locked="0"/>
    </xf>
    <xf numFmtId="0" fontId="36" fillId="0" borderId="43" xfId="0" applyFont="1" applyBorder="1" applyAlignment="1" applyProtection="1">
      <alignment horizontal="left" vertical="center" wrapText="1"/>
      <protection locked="0"/>
    </xf>
    <xf numFmtId="0" fontId="36" fillId="0" borderId="23" xfId="0" applyFont="1" applyBorder="1" applyAlignment="1" applyProtection="1">
      <alignment horizontal="left" vertical="center" wrapText="1"/>
      <protection locked="0"/>
    </xf>
    <xf numFmtId="0" fontId="37" fillId="0" borderId="42" xfId="0" applyFont="1" applyBorder="1" applyAlignment="1" applyProtection="1">
      <alignment vertical="center"/>
      <protection locked="0"/>
    </xf>
    <xf numFmtId="0" fontId="36" fillId="0" borderId="0" xfId="0" applyFont="1" applyAlignment="1" applyProtection="1">
      <alignment horizontal="left" vertical="center"/>
      <protection locked="0"/>
    </xf>
    <xf numFmtId="0" fontId="36" fillId="0" borderId="44"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45" xfId="0" applyFont="1" applyBorder="1" applyAlignment="1" applyProtection="1">
      <alignment horizontal="left" vertical="center" wrapText="1"/>
      <protection locked="0"/>
    </xf>
    <xf numFmtId="0" fontId="36" fillId="0" borderId="37" xfId="0" applyFont="1" applyBorder="1" applyAlignment="1" applyProtection="1">
      <alignment horizontal="left" vertical="center" wrapText="1"/>
      <protection locked="0"/>
    </xf>
    <xf numFmtId="0" fontId="34" fillId="0" borderId="0" xfId="0" applyFont="1" applyAlignment="1" applyProtection="1">
      <alignment vertical="center"/>
      <protection locked="0"/>
    </xf>
    <xf numFmtId="0" fontId="34" fillId="16" borderId="1" xfId="0" applyFont="1" applyFill="1" applyBorder="1" applyAlignment="1" applyProtection="1">
      <alignment horizontal="center" vertical="center" wrapText="1"/>
      <protection locked="0"/>
    </xf>
    <xf numFmtId="0" fontId="36" fillId="0" borderId="0" xfId="0" applyFont="1" applyProtection="1">
      <protection locked="0"/>
    </xf>
    <xf numFmtId="0" fontId="36" fillId="0" borderId="7" xfId="0" applyFont="1" applyBorder="1" applyAlignment="1" applyProtection="1">
      <alignment horizontal="left" vertical="center" wrapText="1"/>
      <protection locked="0"/>
    </xf>
    <xf numFmtId="0" fontId="35" fillId="16" borderId="6" xfId="0" applyFont="1" applyFill="1" applyBorder="1" applyAlignment="1" applyProtection="1">
      <alignment vertical="center"/>
      <protection locked="0"/>
    </xf>
    <xf numFmtId="0" fontId="34" fillId="16" borderId="6" xfId="0" applyFont="1" applyFill="1" applyBorder="1" applyAlignment="1" applyProtection="1">
      <alignment vertical="center"/>
      <protection locked="0"/>
    </xf>
    <xf numFmtId="0" fontId="36" fillId="0" borderId="23" xfId="0" applyFont="1" applyBorder="1" applyAlignment="1" applyProtection="1">
      <alignment horizontal="left" vertical="center" wrapText="1"/>
      <protection locked="0"/>
    </xf>
    <xf numFmtId="0" fontId="36" fillId="0" borderId="23" xfId="0" applyFont="1" applyBorder="1" applyAlignment="1" applyProtection="1">
      <alignment vertical="center"/>
      <protection locked="0"/>
    </xf>
    <xf numFmtId="0" fontId="36" fillId="0" borderId="23" xfId="0" applyFont="1" applyBorder="1" applyAlignment="1" applyProtection="1">
      <alignment horizontal="left" vertical="center"/>
      <protection locked="0"/>
    </xf>
    <xf numFmtId="0" fontId="37" fillId="0" borderId="33" xfId="0" applyFont="1" applyBorder="1" applyAlignment="1" applyProtection="1">
      <alignment vertical="center" wrapText="1"/>
      <protection locked="0"/>
    </xf>
    <xf numFmtId="43" fontId="31" fillId="16" borderId="1" xfId="1" applyFont="1" applyFill="1" applyBorder="1" applyAlignment="1" applyProtection="1">
      <alignment horizontal="center" vertical="center" wrapText="1"/>
      <protection locked="0"/>
    </xf>
    <xf numFmtId="0" fontId="35" fillId="16" borderId="27" xfId="0" applyFont="1" applyFill="1" applyBorder="1" applyAlignment="1" applyProtection="1">
      <alignment vertical="center"/>
      <protection locked="0"/>
    </xf>
    <xf numFmtId="0" fontId="31" fillId="16" borderId="27" xfId="0" applyFont="1" applyFill="1" applyBorder="1" applyAlignment="1" applyProtection="1">
      <alignment vertical="center"/>
      <protection locked="0"/>
    </xf>
    <xf numFmtId="43" fontId="31" fillId="17" borderId="1" xfId="1" applyFont="1" applyFill="1" applyBorder="1" applyAlignment="1" applyProtection="1">
      <alignment horizontal="center" vertical="center" wrapText="1"/>
      <protection locked="0"/>
    </xf>
    <xf numFmtId="0" fontId="26" fillId="15" borderId="35" xfId="0" applyFont="1" applyFill="1" applyBorder="1" applyAlignment="1">
      <alignment horizontal="left" vertical="center" indent="5"/>
    </xf>
    <xf numFmtId="0" fontId="26" fillId="15" borderId="0" xfId="0" applyFont="1" applyFill="1" applyAlignment="1">
      <alignment horizontal="left" vertical="center" indent="5"/>
    </xf>
    <xf numFmtId="0" fontId="32" fillId="6" borderId="0" xfId="0" applyFont="1" applyFill="1" applyAlignment="1" applyProtection="1">
      <alignment wrapText="1"/>
      <protection locked="0"/>
    </xf>
    <xf numFmtId="0" fontId="32" fillId="6" borderId="0" xfId="0" applyFont="1" applyFill="1" applyProtection="1">
      <protection locked="0"/>
    </xf>
    <xf numFmtId="165" fontId="33" fillId="6" borderId="18" xfId="5" applyNumberFormat="1" applyFont="1" applyFill="1" applyBorder="1" applyAlignment="1">
      <alignment horizontal="center" vertical="center"/>
    </xf>
    <xf numFmtId="165" fontId="33" fillId="6" borderId="2" xfId="5" applyNumberFormat="1" applyFont="1" applyFill="1" applyBorder="1" applyAlignment="1">
      <alignment horizontal="center" vertical="center"/>
    </xf>
    <xf numFmtId="165" fontId="33" fillId="2" borderId="18" xfId="5" applyNumberFormat="1" applyFont="1" applyFill="1" applyBorder="1" applyAlignment="1">
      <alignment horizontal="center" vertical="center"/>
    </xf>
    <xf numFmtId="165" fontId="33" fillId="2" borderId="2" xfId="5" applyNumberFormat="1" applyFont="1" applyFill="1" applyBorder="1" applyAlignment="1">
      <alignment horizontal="center" vertical="center"/>
    </xf>
    <xf numFmtId="165" fontId="33" fillId="7" borderId="19" xfId="5" applyNumberFormat="1" applyFont="1" applyFill="1" applyBorder="1" applyAlignment="1">
      <alignment horizontal="center" vertical="center"/>
    </xf>
    <xf numFmtId="165" fontId="33" fillId="7" borderId="20" xfId="5" applyNumberFormat="1" applyFont="1" applyFill="1" applyBorder="1" applyAlignment="1">
      <alignment horizontal="center" vertical="center"/>
    </xf>
    <xf numFmtId="165" fontId="33" fillId="7" borderId="16" xfId="5" applyNumberFormat="1" applyFont="1" applyFill="1" applyBorder="1" applyAlignment="1">
      <alignment horizontal="center" vertical="center"/>
    </xf>
    <xf numFmtId="0" fontId="26" fillId="15" borderId="0" xfId="0" applyFont="1" applyFill="1" applyAlignment="1">
      <alignment horizontal="left" vertical="center" wrapText="1" indent="6"/>
    </xf>
    <xf numFmtId="0" fontId="26" fillId="15" borderId="35" xfId="0" applyFont="1" applyFill="1" applyBorder="1" applyAlignment="1">
      <alignment horizontal="left" vertical="center" wrapText="1" indent="6"/>
    </xf>
    <xf numFmtId="165" fontId="33" fillId="2" borderId="20" xfId="5" applyNumberFormat="1" applyFont="1" applyFill="1" applyBorder="1" applyAlignment="1">
      <alignment horizontal="center" vertical="center"/>
    </xf>
    <xf numFmtId="165" fontId="33" fillId="2" borderId="16" xfId="5" applyNumberFormat="1" applyFont="1" applyFill="1" applyBorder="1" applyAlignment="1">
      <alignment horizontal="center" vertical="center"/>
    </xf>
    <xf numFmtId="165" fontId="33" fillId="2" borderId="14" xfId="5" applyNumberFormat="1" applyFont="1" applyFill="1" applyBorder="1" applyAlignment="1">
      <alignment horizontal="center" vertical="center"/>
    </xf>
    <xf numFmtId="165" fontId="33" fillId="2" borderId="2" xfId="5" applyNumberFormat="1" applyFont="1" applyFill="1" applyBorder="1" applyAlignment="1">
      <alignment horizontal="center" vertical="center"/>
    </xf>
    <xf numFmtId="165" fontId="33" fillId="7" borderId="25" xfId="5" applyNumberFormat="1" applyFont="1" applyFill="1" applyBorder="1" applyAlignment="1">
      <alignment horizontal="center" vertical="center"/>
    </xf>
    <xf numFmtId="165" fontId="33" fillId="7" borderId="0" xfId="5" applyNumberFormat="1" applyFont="1" applyFill="1" applyAlignment="1">
      <alignment horizontal="center" vertical="center"/>
    </xf>
    <xf numFmtId="165" fontId="33" fillId="7" borderId="26" xfId="5" applyNumberFormat="1" applyFont="1" applyFill="1" applyBorder="1" applyAlignment="1">
      <alignment horizontal="center" vertical="center"/>
    </xf>
    <xf numFmtId="165" fontId="33" fillId="7" borderId="21" xfId="5" applyNumberFormat="1" applyFont="1" applyFill="1" applyBorder="1" applyAlignment="1">
      <alignment horizontal="center" vertical="center"/>
    </xf>
    <xf numFmtId="165" fontId="33" fillId="7" borderId="22" xfId="5" applyNumberFormat="1" applyFont="1" applyFill="1" applyBorder="1" applyAlignment="1">
      <alignment horizontal="center" vertical="center"/>
    </xf>
    <xf numFmtId="165" fontId="33" fillId="7" borderId="17" xfId="5" applyNumberFormat="1" applyFont="1" applyFill="1" applyBorder="1" applyAlignment="1">
      <alignment horizontal="center" vertical="center"/>
    </xf>
    <xf numFmtId="0" fontId="31" fillId="3" borderId="1"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170" fontId="31" fillId="17" borderId="6" xfId="1" applyNumberFormat="1" applyFont="1" applyFill="1" applyBorder="1" applyAlignment="1" applyProtection="1">
      <alignment horizontal="center" vertical="center"/>
      <protection locked="0"/>
    </xf>
    <xf numFmtId="0" fontId="31" fillId="4" borderId="1" xfId="0" applyFont="1" applyFill="1" applyBorder="1" applyAlignment="1" applyProtection="1">
      <alignment vertical="center"/>
      <protection locked="0"/>
    </xf>
    <xf numFmtId="0" fontId="31" fillId="4" borderId="1" xfId="0" applyFont="1" applyFill="1" applyBorder="1" applyAlignment="1" applyProtection="1">
      <alignment horizontal="center" vertical="center"/>
      <protection locked="0"/>
    </xf>
    <xf numFmtId="0" fontId="37" fillId="6" borderId="1" xfId="0" applyFont="1" applyFill="1" applyBorder="1" applyAlignment="1" applyProtection="1">
      <alignment horizontal="center" vertical="center"/>
      <protection locked="0"/>
    </xf>
    <xf numFmtId="0" fontId="31" fillId="6" borderId="1" xfId="0" applyFont="1" applyFill="1" applyBorder="1" applyAlignment="1" applyProtection="1">
      <alignment vertical="center"/>
      <protection locked="0"/>
    </xf>
    <xf numFmtId="0" fontId="37" fillId="6" borderId="1" xfId="0" applyFont="1" applyFill="1" applyBorder="1" applyAlignment="1" applyProtection="1">
      <alignment vertical="center" wrapText="1"/>
      <protection locked="0"/>
    </xf>
    <xf numFmtId="167" fontId="31" fillId="6" borderId="0" xfId="0" applyNumberFormat="1" applyFont="1" applyFill="1" applyProtection="1">
      <protection locked="0"/>
    </xf>
    <xf numFmtId="0" fontId="31" fillId="20" borderId="1" xfId="0" applyFont="1" applyFill="1" applyBorder="1" applyAlignment="1" applyProtection="1">
      <alignment vertical="center"/>
      <protection locked="0"/>
    </xf>
    <xf numFmtId="0" fontId="31" fillId="20" borderId="1" xfId="0" applyFont="1" applyFill="1" applyBorder="1" applyAlignment="1" applyProtection="1">
      <alignment horizontal="center" vertical="center"/>
      <protection locked="0"/>
    </xf>
    <xf numFmtId="9" fontId="31" fillId="17" borderId="1" xfId="0" applyNumberFormat="1" applyFont="1" applyFill="1" applyBorder="1" applyAlignment="1" applyProtection="1">
      <alignment horizontal="center" vertical="center" wrapText="1"/>
      <protection locked="0"/>
    </xf>
    <xf numFmtId="9" fontId="31" fillId="17" borderId="1" xfId="3" applyFont="1" applyFill="1" applyBorder="1" applyAlignment="1" applyProtection="1">
      <alignment horizontal="center" vertical="center"/>
      <protection locked="0"/>
    </xf>
    <xf numFmtId="0" fontId="34" fillId="17" borderId="1" xfId="0" applyFont="1" applyFill="1" applyBorder="1" applyAlignment="1" applyProtection="1">
      <alignment horizontal="center" vertical="center"/>
      <protection locked="0"/>
    </xf>
    <xf numFmtId="9" fontId="31" fillId="17" borderId="1" xfId="0" applyNumberFormat="1" applyFont="1" applyFill="1" applyBorder="1" applyAlignment="1" applyProtection="1">
      <alignment horizontal="center" vertical="center"/>
      <protection locked="0"/>
    </xf>
    <xf numFmtId="0" fontId="31" fillId="17" borderId="1" xfId="0" applyFont="1" applyFill="1" applyBorder="1" applyProtection="1">
      <protection locked="0"/>
    </xf>
    <xf numFmtId="167" fontId="31" fillId="17" borderId="1" xfId="1" applyNumberFormat="1" applyFont="1" applyFill="1" applyBorder="1" applyAlignment="1" applyProtection="1">
      <alignment horizontal="right" vertical="center"/>
      <protection locked="0"/>
    </xf>
    <xf numFmtId="0" fontId="36" fillId="21" borderId="1" xfId="0" applyFont="1" applyFill="1" applyBorder="1" applyAlignment="1" applyProtection="1">
      <alignment horizontal="right" vertical="center"/>
      <protection locked="0"/>
    </xf>
    <xf numFmtId="0" fontId="36" fillId="21" borderId="1" xfId="0" applyFont="1" applyFill="1" applyBorder="1" applyAlignment="1" applyProtection="1">
      <alignment horizontal="center" vertical="center"/>
      <protection locked="0"/>
    </xf>
    <xf numFmtId="0" fontId="36" fillId="16" borderId="1" xfId="0" applyFont="1" applyFill="1" applyBorder="1" applyAlignment="1" applyProtection="1">
      <alignment horizontal="center" vertical="center"/>
      <protection locked="0"/>
    </xf>
    <xf numFmtId="0" fontId="36" fillId="16" borderId="1" xfId="0" applyFont="1" applyFill="1" applyBorder="1" applyAlignment="1" applyProtection="1">
      <alignment horizontal="center" vertical="center" wrapText="1"/>
      <protection locked="0"/>
    </xf>
    <xf numFmtId="9" fontId="37" fillId="16" borderId="1" xfId="0" applyNumberFormat="1" applyFont="1" applyFill="1" applyBorder="1" applyAlignment="1" applyProtection="1">
      <alignment horizontal="center" vertical="center" wrapText="1"/>
      <protection locked="0"/>
    </xf>
    <xf numFmtId="0" fontId="37" fillId="16" borderId="1" xfId="0" applyFont="1" applyFill="1" applyBorder="1" applyAlignment="1" applyProtection="1">
      <alignment horizontal="center" vertical="center"/>
      <protection locked="0"/>
    </xf>
    <xf numFmtId="0" fontId="37" fillId="16" borderId="1" xfId="0" applyFont="1" applyFill="1" applyBorder="1" applyProtection="1">
      <protection locked="0"/>
    </xf>
    <xf numFmtId="0" fontId="37" fillId="16" borderId="15" xfId="0" applyFont="1" applyFill="1" applyBorder="1" applyAlignment="1" applyProtection="1">
      <alignment wrapText="1"/>
      <protection locked="0"/>
    </xf>
    <xf numFmtId="167" fontId="38" fillId="16" borderId="1" xfId="2" applyNumberFormat="1" applyFont="1" applyFill="1" applyBorder="1" applyAlignment="1" applyProtection="1">
      <alignment horizontal="right" vertical="center"/>
      <protection locked="0"/>
    </xf>
    <xf numFmtId="0" fontId="36" fillId="0" borderId="0" xfId="0" applyFont="1" applyAlignment="1" applyProtection="1">
      <alignment horizontal="center" vertical="center" wrapText="1"/>
      <protection locked="0"/>
    </xf>
    <xf numFmtId="0" fontId="27" fillId="17" borderId="1" xfId="0" applyFont="1" applyFill="1" applyBorder="1" applyAlignment="1" applyProtection="1">
      <alignment horizontal="center" vertical="center" wrapText="1"/>
      <protection locked="0"/>
    </xf>
    <xf numFmtId="0" fontId="27" fillId="16" borderId="1" xfId="0" applyFont="1" applyFill="1" applyBorder="1" applyAlignment="1" applyProtection="1">
      <alignment horizontal="center" vertical="center" wrapText="1"/>
      <protection locked="0"/>
    </xf>
    <xf numFmtId="0" fontId="37" fillId="0" borderId="0" xfId="0" applyFont="1" applyAlignment="1" applyProtection="1">
      <alignment vertical="center"/>
      <protection locked="0"/>
    </xf>
    <xf numFmtId="0" fontId="31" fillId="0" borderId="0" xfId="0" applyFont="1" applyAlignment="1" applyProtection="1">
      <alignment vertical="center"/>
      <protection locked="0"/>
    </xf>
    <xf numFmtId="0" fontId="37" fillId="0" borderId="0" xfId="0" applyFont="1" applyAlignment="1" applyProtection="1">
      <alignment horizontal="center" wrapText="1"/>
      <protection locked="0"/>
    </xf>
    <xf numFmtId="0" fontId="31" fillId="17" borderId="28" xfId="0" applyFont="1" applyFill="1" applyBorder="1" applyAlignment="1" applyProtection="1">
      <alignment horizontal="right" wrapText="1"/>
      <protection locked="0"/>
    </xf>
    <xf numFmtId="0" fontId="31" fillId="0" borderId="30" xfId="0" applyFont="1" applyBorder="1" applyAlignment="1" applyProtection="1">
      <alignment horizontal="center"/>
      <protection locked="0"/>
    </xf>
    <xf numFmtId="0" fontId="31" fillId="0" borderId="0" xfId="0" applyFont="1" applyAlignment="1" applyProtection="1">
      <alignment horizontal="right" wrapText="1"/>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166" fontId="29" fillId="0" borderId="0" xfId="0" applyNumberFormat="1" applyFont="1" applyProtection="1">
      <protection locked="0"/>
    </xf>
    <xf numFmtId="0" fontId="35" fillId="17" borderId="1" xfId="0" applyFont="1" applyFill="1" applyBorder="1" applyAlignment="1" applyProtection="1">
      <alignment vertical="center" wrapText="1"/>
      <protection locked="0"/>
    </xf>
    <xf numFmtId="0" fontId="35" fillId="16" borderId="1" xfId="0" applyFont="1" applyFill="1" applyBorder="1" applyAlignment="1" applyProtection="1">
      <alignment vertical="center" wrapText="1"/>
      <protection locked="0"/>
    </xf>
    <xf numFmtId="170" fontId="31" fillId="16" borderId="6" xfId="1" applyNumberFormat="1" applyFont="1" applyFill="1" applyBorder="1" applyAlignment="1" applyProtection="1">
      <alignment horizontal="center" vertical="center"/>
      <protection locked="0"/>
    </xf>
    <xf numFmtId="0" fontId="31" fillId="16" borderId="6" xfId="0" applyFont="1" applyFill="1" applyBorder="1" applyAlignment="1" applyProtection="1">
      <alignment horizontal="center" vertical="center"/>
      <protection locked="0"/>
    </xf>
    <xf numFmtId="0" fontId="36" fillId="0" borderId="1" xfId="0" applyFont="1" applyBorder="1" applyAlignment="1" applyProtection="1">
      <alignment vertical="center" wrapText="1"/>
      <protection locked="0"/>
    </xf>
    <xf numFmtId="0" fontId="37" fillId="0" borderId="42" xfId="0" applyFont="1" applyBorder="1" applyProtection="1">
      <protection locked="0"/>
    </xf>
    <xf numFmtId="0" fontId="37" fillId="0" borderId="46" xfId="0" applyFont="1" applyBorder="1" applyAlignment="1" applyProtection="1">
      <alignment horizontal="left" vertical="center" wrapText="1"/>
      <protection locked="0"/>
    </xf>
    <xf numFmtId="0" fontId="37" fillId="0" borderId="35" xfId="0" applyFont="1" applyBorder="1" applyAlignment="1" applyProtection="1">
      <alignment horizontal="left" vertical="center" wrapText="1"/>
      <protection locked="0"/>
    </xf>
    <xf numFmtId="0" fontId="37" fillId="0" borderId="42" xfId="0" applyFont="1" applyBorder="1" applyAlignment="1" applyProtection="1">
      <alignment horizontal="left" vertical="center" wrapText="1"/>
      <protection locked="0"/>
    </xf>
    <xf numFmtId="0" fontId="38" fillId="0" borderId="47" xfId="0" applyFont="1" applyBorder="1" applyAlignment="1">
      <alignment vertical="center"/>
    </xf>
    <xf numFmtId="0" fontId="61" fillId="18" borderId="36" xfId="0" applyFont="1" applyFill="1" applyBorder="1" applyAlignment="1">
      <alignment vertical="center"/>
    </xf>
    <xf numFmtId="9" fontId="31" fillId="17" borderId="0" xfId="0" applyNumberFormat="1" applyFont="1" applyFill="1" applyAlignment="1" applyProtection="1">
      <alignment horizontal="center" vertical="center"/>
      <protection locked="0"/>
    </xf>
    <xf numFmtId="0" fontId="38" fillId="16" borderId="47" xfId="0" applyFont="1" applyFill="1" applyBorder="1"/>
    <xf numFmtId="0" fontId="31" fillId="16" borderId="0" xfId="0" applyFont="1" applyFill="1" applyAlignment="1" applyProtection="1">
      <alignment vertical="center"/>
      <protection locked="0"/>
    </xf>
    <xf numFmtId="0" fontId="31" fillId="16" borderId="0" xfId="0" applyFont="1" applyFill="1" applyProtection="1">
      <protection locked="0"/>
    </xf>
    <xf numFmtId="0" fontId="31" fillId="16" borderId="0" xfId="0" applyFont="1" applyFill="1" applyAlignment="1" applyProtection="1">
      <alignment wrapText="1"/>
      <protection locked="0"/>
    </xf>
    <xf numFmtId="0" fontId="62" fillId="0" borderId="1" xfId="0" applyFont="1" applyBorder="1" applyProtection="1">
      <protection locked="0"/>
    </xf>
    <xf numFmtId="9" fontId="31" fillId="16" borderId="1" xfId="3" applyFont="1" applyFill="1" applyBorder="1" applyAlignment="1" applyProtection="1">
      <alignment horizontal="center" vertical="center" wrapText="1"/>
      <protection locked="0"/>
    </xf>
    <xf numFmtId="0" fontId="36" fillId="0" borderId="23" xfId="0" applyFont="1" applyBorder="1" applyAlignment="1" applyProtection="1">
      <alignment vertical="center" wrapText="1"/>
      <protection locked="0"/>
    </xf>
    <xf numFmtId="0" fontId="36" fillId="0" borderId="7" xfId="0" applyFont="1" applyBorder="1" applyAlignment="1" applyProtection="1">
      <alignment vertical="center" wrapText="1"/>
      <protection locked="0"/>
    </xf>
    <xf numFmtId="0" fontId="36" fillId="0" borderId="27" xfId="0" applyFont="1" applyBorder="1" applyAlignment="1" applyProtection="1">
      <alignment horizontal="right" vertical="center"/>
      <protection locked="0"/>
    </xf>
    <xf numFmtId="0" fontId="36" fillId="0" borderId="27" xfId="0" applyFont="1" applyBorder="1" applyAlignment="1" applyProtection="1">
      <alignment horizontal="center" vertical="center"/>
      <protection locked="0"/>
    </xf>
    <xf numFmtId="0" fontId="36" fillId="0" borderId="27" xfId="0" applyFont="1" applyBorder="1" applyAlignment="1" applyProtection="1">
      <alignment vertical="center"/>
      <protection locked="0"/>
    </xf>
    <xf numFmtId="0" fontId="36" fillId="0" borderId="27" xfId="0" applyFont="1" applyBorder="1" applyProtection="1">
      <protection locked="0"/>
    </xf>
    <xf numFmtId="0" fontId="37" fillId="0" borderId="27" xfId="0" applyFont="1" applyBorder="1" applyAlignment="1" applyProtection="1">
      <alignment horizontal="center" vertical="center"/>
      <protection locked="0"/>
    </xf>
    <xf numFmtId="0" fontId="37" fillId="0" borderId="27" xfId="0" applyFont="1" applyBorder="1" applyProtection="1">
      <protection locked="0"/>
    </xf>
    <xf numFmtId="0" fontId="37" fillId="0" borderId="48" xfId="0" applyFont="1" applyBorder="1" applyProtection="1">
      <protection locked="0"/>
    </xf>
    <xf numFmtId="0" fontId="36" fillId="6" borderId="0" xfId="0" applyFont="1" applyFill="1" applyAlignment="1" applyProtection="1">
      <alignment horizontal="center" vertical="center"/>
      <protection locked="0"/>
    </xf>
    <xf numFmtId="0" fontId="36" fillId="6" borderId="0" xfId="0" applyFont="1" applyFill="1" applyAlignment="1" applyProtection="1">
      <alignment vertical="center"/>
      <protection locked="0"/>
    </xf>
    <xf numFmtId="0" fontId="36" fillId="6" borderId="0" xfId="0" applyFont="1" applyFill="1" applyProtection="1">
      <protection locked="0"/>
    </xf>
    <xf numFmtId="0" fontId="36" fillId="6" borderId="0" xfId="0" applyFont="1" applyFill="1" applyAlignment="1" applyProtection="1">
      <alignment vertical="center" wrapText="1"/>
      <protection locked="0"/>
    </xf>
    <xf numFmtId="0" fontId="36" fillId="6" borderId="0" xfId="0" applyFont="1" applyFill="1" applyAlignment="1" applyProtection="1">
      <alignment horizontal="center" vertical="center" wrapText="1"/>
      <protection locked="0"/>
    </xf>
    <xf numFmtId="9" fontId="37" fillId="6" borderId="0" xfId="0" applyNumberFormat="1" applyFont="1" applyFill="1" applyAlignment="1" applyProtection="1">
      <alignment horizontal="center" vertical="center" wrapText="1"/>
      <protection locked="0"/>
    </xf>
    <xf numFmtId="0" fontId="37" fillId="6" borderId="0" xfId="0" applyFont="1" applyFill="1" applyAlignment="1" applyProtection="1">
      <alignment horizontal="center" vertical="center"/>
      <protection locked="0"/>
    </xf>
    <xf numFmtId="0" fontId="40" fillId="6" borderId="0" xfId="0" applyFont="1" applyFill="1" applyAlignment="1" applyProtection="1">
      <alignment horizontal="center" vertical="center"/>
      <protection locked="0"/>
    </xf>
    <xf numFmtId="0" fontId="37" fillId="6" borderId="0" xfId="0" applyFont="1" applyFill="1" applyProtection="1">
      <protection locked="0"/>
    </xf>
    <xf numFmtId="0" fontId="18" fillId="6" borderId="0" xfId="0" applyFont="1" applyFill="1" applyProtection="1">
      <protection locked="0"/>
    </xf>
    <xf numFmtId="0" fontId="18" fillId="6" borderId="0" xfId="0" applyFont="1" applyFill="1" applyAlignment="1" applyProtection="1">
      <alignment horizontal="right" wrapText="1"/>
      <protection locked="0"/>
    </xf>
    <xf numFmtId="169" fontId="18" fillId="6" borderId="0" xfId="0" applyNumberFormat="1" applyFont="1" applyFill="1" applyProtection="1">
      <protection locked="0"/>
    </xf>
    <xf numFmtId="0" fontId="18" fillId="6" borderId="30" xfId="0" applyFont="1" applyFill="1" applyBorder="1" applyAlignment="1" applyProtection="1">
      <alignment horizontal="center"/>
      <protection locked="0"/>
    </xf>
    <xf numFmtId="0" fontId="18" fillId="6" borderId="0" xfId="0" applyFont="1" applyFill="1" applyAlignment="1" applyProtection="1">
      <alignment horizontal="center" wrapText="1"/>
      <protection locked="0"/>
    </xf>
    <xf numFmtId="0" fontId="18" fillId="6" borderId="0" xfId="0" applyFont="1" applyFill="1" applyAlignment="1" applyProtection="1">
      <alignment wrapText="1"/>
      <protection locked="0"/>
    </xf>
    <xf numFmtId="0" fontId="12" fillId="6" borderId="0" xfId="0" applyFont="1" applyFill="1" applyProtection="1">
      <protection locked="0"/>
    </xf>
    <xf numFmtId="0" fontId="18" fillId="0" borderId="0" xfId="0" applyFont="1" applyAlignment="1" applyProtection="1">
      <alignment horizontal="center"/>
      <protection locked="0"/>
    </xf>
    <xf numFmtId="0" fontId="18" fillId="0" borderId="0" xfId="0" applyFont="1" applyAlignment="1" applyProtection="1">
      <alignment horizontal="right" wrapText="1"/>
      <protection locked="0"/>
    </xf>
    <xf numFmtId="0" fontId="18" fillId="0" borderId="0" xfId="0" applyFont="1" applyAlignment="1" applyProtection="1">
      <alignment wrapText="1"/>
      <protection locked="0"/>
    </xf>
    <xf numFmtId="0" fontId="12" fillId="0" borderId="0" xfId="0" applyFont="1" applyProtection="1">
      <protection locked="0"/>
    </xf>
    <xf numFmtId="0" fontId="24" fillId="0" borderId="0" xfId="0" applyFont="1" applyAlignment="1" applyProtection="1">
      <alignment horizontal="center" wrapText="1"/>
      <protection locked="0"/>
    </xf>
    <xf numFmtId="0" fontId="26" fillId="15" borderId="0" xfId="0" applyFont="1" applyFill="1" applyAlignment="1">
      <alignment horizontal="center" wrapText="1"/>
    </xf>
    <xf numFmtId="0" fontId="26" fillId="15" borderId="35" xfId="0" applyFont="1" applyFill="1" applyBorder="1" applyAlignment="1">
      <alignment horizontal="center" wrapText="1"/>
    </xf>
    <xf numFmtId="0" fontId="31" fillId="3" borderId="23" xfId="0" applyFont="1" applyFill="1" applyBorder="1" applyAlignment="1" applyProtection="1">
      <alignment horizontal="left" vertical="center" wrapText="1"/>
      <protection locked="0"/>
    </xf>
    <xf numFmtId="0" fontId="31" fillId="3" borderId="24" xfId="0" applyFont="1" applyFill="1" applyBorder="1" applyAlignment="1" applyProtection="1">
      <alignment horizontal="left" vertical="center" wrapText="1"/>
      <protection locked="0"/>
    </xf>
    <xf numFmtId="0" fontId="31" fillId="3" borderId="7" xfId="0" applyFont="1" applyFill="1" applyBorder="1" applyAlignment="1" applyProtection="1">
      <alignment horizontal="left" vertical="center" wrapText="1"/>
      <protection locked="0"/>
    </xf>
    <xf numFmtId="0" fontId="31" fillId="3" borderId="1" xfId="0" applyFont="1" applyFill="1" applyBorder="1" applyAlignment="1" applyProtection="1">
      <alignment horizontal="center" vertical="center" wrapText="1"/>
      <protection locked="0"/>
    </xf>
    <xf numFmtId="9" fontId="31" fillId="3" borderId="6" xfId="0" applyNumberFormat="1" applyFont="1" applyFill="1" applyBorder="1" applyAlignment="1" applyProtection="1">
      <alignment horizontal="center" vertical="center" wrapText="1"/>
      <protection locked="0"/>
    </xf>
    <xf numFmtId="9" fontId="31" fillId="3" borderId="6" xfId="3" applyFont="1" applyFill="1" applyBorder="1" applyAlignment="1" applyProtection="1">
      <alignment horizontal="center" vertical="center"/>
      <protection locked="0"/>
    </xf>
    <xf numFmtId="0" fontId="31" fillId="3" borderId="6" xfId="0" applyFont="1" applyFill="1" applyBorder="1" applyAlignment="1" applyProtection="1">
      <alignment horizontal="center" vertical="center"/>
      <protection locked="0"/>
    </xf>
    <xf numFmtId="9" fontId="34" fillId="3" borderId="6" xfId="0" applyNumberFormat="1" applyFont="1" applyFill="1" applyBorder="1" applyAlignment="1" applyProtection="1">
      <alignment horizontal="center" vertical="center"/>
      <protection locked="0"/>
    </xf>
    <xf numFmtId="0" fontId="31" fillId="3" borderId="6" xfId="0" applyFont="1" applyFill="1" applyBorder="1" applyProtection="1">
      <protection locked="0"/>
    </xf>
    <xf numFmtId="167" fontId="31" fillId="3" borderId="6" xfId="1" applyNumberFormat="1" applyFont="1" applyFill="1" applyBorder="1" applyAlignment="1" applyProtection="1">
      <alignment horizontal="right" vertical="center"/>
      <protection locked="0"/>
    </xf>
    <xf numFmtId="0" fontId="35" fillId="4" borderId="1" xfId="0" applyFont="1" applyFill="1" applyBorder="1" applyAlignment="1" applyProtection="1">
      <alignment vertical="center"/>
      <protection locked="0"/>
    </xf>
    <xf numFmtId="0" fontId="31" fillId="4" borderId="23" xfId="0" applyFont="1" applyFill="1" applyBorder="1" applyAlignment="1" applyProtection="1">
      <alignment horizontal="left" vertical="center" wrapText="1"/>
      <protection locked="0"/>
    </xf>
    <xf numFmtId="0" fontId="31" fillId="4" borderId="24" xfId="0" applyFont="1" applyFill="1" applyBorder="1" applyAlignment="1" applyProtection="1">
      <alignment horizontal="left" vertical="center" wrapText="1"/>
      <protection locked="0"/>
    </xf>
    <xf numFmtId="0" fontId="31" fillId="4" borderId="7"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center" vertical="center" wrapText="1"/>
      <protection locked="0"/>
    </xf>
    <xf numFmtId="9" fontId="31" fillId="4" borderId="1" xfId="0" applyNumberFormat="1" applyFont="1" applyFill="1" applyBorder="1" applyAlignment="1" applyProtection="1">
      <alignment horizontal="center" vertical="center" wrapText="1"/>
      <protection locked="0"/>
    </xf>
    <xf numFmtId="9" fontId="31" fillId="4" borderId="1" xfId="3" applyFont="1" applyFill="1" applyBorder="1" applyAlignment="1" applyProtection="1">
      <alignment horizontal="center" vertical="center"/>
      <protection locked="0"/>
    </xf>
    <xf numFmtId="0" fontId="34" fillId="4" borderId="1" xfId="0" applyFont="1" applyFill="1" applyBorder="1" applyAlignment="1" applyProtection="1">
      <alignment horizontal="center" vertical="center"/>
      <protection locked="0"/>
    </xf>
    <xf numFmtId="9" fontId="31" fillId="4" borderId="1" xfId="0" applyNumberFormat="1" applyFont="1" applyFill="1" applyBorder="1" applyAlignment="1" applyProtection="1">
      <alignment horizontal="center" vertical="center"/>
      <protection locked="0"/>
    </xf>
    <xf numFmtId="0" fontId="31" fillId="4" borderId="1" xfId="0" applyFont="1" applyFill="1" applyBorder="1" applyProtection="1">
      <protection locked="0"/>
    </xf>
    <xf numFmtId="167" fontId="31" fillId="4" borderId="1" xfId="1" applyNumberFormat="1" applyFont="1" applyFill="1" applyBorder="1" applyAlignment="1" applyProtection="1">
      <alignment horizontal="right" vertical="center"/>
      <protection locked="0"/>
    </xf>
    <xf numFmtId="0" fontId="36" fillId="0" borderId="33" xfId="0" applyFont="1" applyBorder="1" applyAlignment="1" applyProtection="1">
      <alignment horizontal="left" vertical="center" wrapText="1"/>
      <protection locked="0"/>
    </xf>
    <xf numFmtId="0" fontId="36" fillId="0" borderId="23" xfId="0" applyFont="1" applyBorder="1" applyAlignment="1" applyProtection="1">
      <alignment horizontal="left" vertical="center"/>
      <protection locked="0"/>
    </xf>
    <xf numFmtId="0" fontId="36" fillId="0" borderId="7" xfId="0" applyFont="1" applyBorder="1" applyAlignment="1" applyProtection="1">
      <alignment horizontal="left" vertical="center"/>
      <protection locked="0"/>
    </xf>
    <xf numFmtId="0" fontId="44" fillId="6" borderId="0" xfId="0" applyFont="1" applyFill="1" applyAlignment="1">
      <alignment horizontal="center" vertical="center"/>
    </xf>
    <xf numFmtId="0" fontId="63" fillId="6" borderId="0" xfId="0" applyFont="1" applyFill="1" applyAlignment="1" applyProtection="1">
      <alignment wrapText="1"/>
      <protection locked="0"/>
    </xf>
    <xf numFmtId="0" fontId="63" fillId="6" borderId="0" xfId="0" applyFont="1" applyFill="1" applyProtection="1">
      <protection locked="0"/>
    </xf>
    <xf numFmtId="165" fontId="64" fillId="2" borderId="18" xfId="5" applyNumberFormat="1" applyFont="1" applyFill="1" applyBorder="1" applyAlignment="1">
      <alignment horizontal="center" vertical="center"/>
    </xf>
    <xf numFmtId="165" fontId="64" fillId="2" borderId="2" xfId="5" applyNumberFormat="1" applyFont="1" applyFill="1" applyBorder="1" applyAlignment="1">
      <alignment horizontal="center" vertical="center"/>
    </xf>
    <xf numFmtId="165" fontId="64" fillId="7" borderId="19" xfId="5" applyNumberFormat="1" applyFont="1" applyFill="1" applyBorder="1" applyAlignment="1">
      <alignment horizontal="center" vertical="center"/>
    </xf>
    <xf numFmtId="165" fontId="64" fillId="7" borderId="20" xfId="5" applyNumberFormat="1" applyFont="1" applyFill="1" applyBorder="1" applyAlignment="1">
      <alignment horizontal="center" vertical="center"/>
    </xf>
    <xf numFmtId="165" fontId="64" fillId="7" borderId="16" xfId="5" applyNumberFormat="1" applyFont="1" applyFill="1" applyBorder="1" applyAlignment="1">
      <alignment horizontal="center" vertical="center"/>
    </xf>
    <xf numFmtId="0" fontId="47" fillId="6" borderId="0" xfId="0" applyFont="1" applyFill="1" applyProtection="1">
      <protection locked="0"/>
    </xf>
    <xf numFmtId="0" fontId="44" fillId="15" borderId="0" xfId="0" applyFont="1" applyFill="1" applyAlignment="1">
      <alignment horizontal="center" vertical="center" wrapText="1"/>
    </xf>
    <xf numFmtId="0" fontId="44" fillId="15" borderId="35" xfId="0" applyFont="1" applyFill="1" applyBorder="1" applyAlignment="1">
      <alignment horizontal="center" vertical="center" wrapText="1"/>
    </xf>
    <xf numFmtId="165" fontId="48" fillId="14" borderId="18" xfId="5" applyNumberFormat="1" applyFont="1" applyFill="1" applyBorder="1" applyAlignment="1">
      <alignment horizontal="center" vertical="center"/>
    </xf>
    <xf numFmtId="165" fontId="48" fillId="14" borderId="2" xfId="5" applyNumberFormat="1" applyFont="1" applyFill="1" applyBorder="1" applyAlignment="1">
      <alignment horizontal="center" vertical="center"/>
    </xf>
    <xf numFmtId="165" fontId="64" fillId="2" borderId="20" xfId="5" applyNumberFormat="1" applyFont="1" applyFill="1" applyBorder="1" applyAlignment="1">
      <alignment horizontal="center" vertical="center"/>
    </xf>
    <xf numFmtId="165" fontId="64" fillId="2" borderId="16" xfId="5" applyNumberFormat="1" applyFont="1" applyFill="1" applyBorder="1" applyAlignment="1">
      <alignment horizontal="center" vertical="center"/>
    </xf>
    <xf numFmtId="165" fontId="64" fillId="2" borderId="14" xfId="5" applyNumberFormat="1" applyFont="1" applyFill="1" applyBorder="1" applyAlignment="1">
      <alignment horizontal="center" vertical="center"/>
    </xf>
    <xf numFmtId="165" fontId="64" fillId="2" borderId="2" xfId="5" applyNumberFormat="1" applyFont="1" applyFill="1" applyBorder="1" applyAlignment="1">
      <alignment horizontal="center" vertical="center"/>
    </xf>
    <xf numFmtId="165" fontId="64" fillId="7" borderId="25" xfId="5" applyNumberFormat="1" applyFont="1" applyFill="1" applyBorder="1" applyAlignment="1">
      <alignment horizontal="center" vertical="center"/>
    </xf>
    <xf numFmtId="165" fontId="64" fillId="7" borderId="0" xfId="5" applyNumberFormat="1" applyFont="1" applyFill="1" applyAlignment="1">
      <alignment horizontal="center" vertical="center"/>
    </xf>
    <xf numFmtId="165" fontId="64" fillId="7" borderId="26" xfId="5" applyNumberFormat="1" applyFont="1" applyFill="1" applyBorder="1" applyAlignment="1">
      <alignment horizontal="center" vertical="center"/>
    </xf>
    <xf numFmtId="165" fontId="64" fillId="7" borderId="21" xfId="5" applyNumberFormat="1" applyFont="1" applyFill="1" applyBorder="1" applyAlignment="1">
      <alignment horizontal="center" vertical="center"/>
    </xf>
    <xf numFmtId="165" fontId="64" fillId="7" borderId="22" xfId="5" applyNumberFormat="1" applyFont="1" applyFill="1" applyBorder="1" applyAlignment="1">
      <alignment horizontal="center" vertical="center"/>
    </xf>
    <xf numFmtId="165" fontId="64" fillId="7" borderId="17" xfId="5" applyNumberFormat="1" applyFont="1" applyFill="1" applyBorder="1" applyAlignment="1">
      <alignment horizontal="center" vertical="center"/>
    </xf>
    <xf numFmtId="0" fontId="50" fillId="6" borderId="0" xfId="0" applyFont="1" applyFill="1" applyProtection="1">
      <protection locked="0"/>
    </xf>
    <xf numFmtId="165" fontId="51" fillId="14" borderId="1" xfId="5" applyNumberFormat="1" applyFont="1" applyFill="1" applyBorder="1" applyAlignment="1">
      <alignment horizontal="left" vertical="center" textRotation="90"/>
    </xf>
    <xf numFmtId="0" fontId="50" fillId="0" borderId="0" xfId="0" applyFont="1" applyProtection="1">
      <protection locked="0"/>
    </xf>
    <xf numFmtId="0" fontId="50" fillId="3" borderId="1" xfId="0" applyFont="1" applyFill="1" applyBorder="1" applyAlignment="1" applyProtection="1">
      <alignment vertical="center"/>
      <protection locked="0"/>
    </xf>
    <xf numFmtId="0" fontId="50" fillId="17" borderId="6" xfId="0" applyFont="1" applyFill="1" applyBorder="1" applyProtection="1">
      <protection locked="0"/>
    </xf>
    <xf numFmtId="0" fontId="50" fillId="4" borderId="0" xfId="0" applyFont="1" applyFill="1" applyProtection="1">
      <protection locked="0"/>
    </xf>
    <xf numFmtId="0" fontId="50" fillId="4" borderId="1" xfId="0" applyFont="1" applyFill="1" applyBorder="1" applyAlignment="1" applyProtection="1">
      <alignment vertical="center"/>
      <protection locked="0"/>
    </xf>
    <xf numFmtId="0" fontId="50" fillId="16" borderId="1" xfId="0" applyFont="1" applyFill="1" applyBorder="1" applyProtection="1">
      <protection locked="0"/>
    </xf>
    <xf numFmtId="167" fontId="50" fillId="0" borderId="0" xfId="0" applyNumberFormat="1" applyFont="1" applyProtection="1">
      <protection locked="0"/>
    </xf>
    <xf numFmtId="0" fontId="50" fillId="5" borderId="0" xfId="0" applyFont="1" applyFill="1" applyProtection="1">
      <protection locked="0"/>
    </xf>
    <xf numFmtId="0" fontId="53" fillId="0" borderId="1" xfId="0" applyFont="1" applyBorder="1" applyAlignment="1" applyProtection="1">
      <alignment horizontal="right" vertical="center"/>
      <protection locked="0"/>
    </xf>
    <xf numFmtId="0" fontId="53" fillId="0" borderId="1" xfId="0" applyFont="1" applyBorder="1" applyProtection="1">
      <protection locked="0"/>
    </xf>
    <xf numFmtId="0" fontId="54" fillId="0" borderId="1" xfId="0" applyFont="1" applyBorder="1" applyProtection="1">
      <protection locked="0"/>
    </xf>
    <xf numFmtId="0" fontId="54" fillId="0" borderId="15" xfId="0" applyFont="1" applyBorder="1" applyAlignment="1" applyProtection="1">
      <alignment wrapText="1"/>
      <protection locked="0"/>
    </xf>
    <xf numFmtId="0" fontId="49" fillId="0" borderId="0" xfId="0" applyFont="1" applyProtection="1">
      <protection locked="0"/>
    </xf>
    <xf numFmtId="0" fontId="54" fillId="0" borderId="33" xfId="0" applyFont="1" applyBorder="1" applyAlignment="1" applyProtection="1">
      <alignment wrapText="1"/>
      <protection locked="0"/>
    </xf>
    <xf numFmtId="0" fontId="53" fillId="0" borderId="23" xfId="0" applyFont="1" applyBorder="1" applyAlignment="1" applyProtection="1">
      <alignment horizontal="left" vertical="center"/>
      <protection locked="0"/>
    </xf>
    <xf numFmtId="0" fontId="53" fillId="0" borderId="7" xfId="0" applyFont="1" applyBorder="1" applyAlignment="1" applyProtection="1">
      <alignment horizontal="left" vertical="center"/>
      <protection locked="0"/>
    </xf>
    <xf numFmtId="9" fontId="54" fillId="0" borderId="6" xfId="0" applyNumberFormat="1" applyFont="1" applyBorder="1" applyAlignment="1" applyProtection="1">
      <alignment horizontal="center" vertical="center" wrapText="1"/>
      <protection locked="0"/>
    </xf>
    <xf numFmtId="0" fontId="54" fillId="0" borderId="6" xfId="0" applyFont="1" applyBorder="1" applyProtection="1">
      <protection locked="0"/>
    </xf>
    <xf numFmtId="0" fontId="53" fillId="0" borderId="23" xfId="0" applyFont="1" applyBorder="1" applyAlignment="1" applyProtection="1">
      <alignment vertical="center"/>
      <protection locked="0"/>
    </xf>
    <xf numFmtId="0" fontId="53" fillId="0" borderId="7" xfId="0" applyFont="1" applyBorder="1" applyProtection="1">
      <protection locked="0"/>
    </xf>
    <xf numFmtId="0" fontId="54" fillId="0" borderId="33" xfId="0" applyFont="1" applyBorder="1" applyProtection="1">
      <protection locked="0"/>
    </xf>
    <xf numFmtId="0" fontId="53" fillId="0" borderId="0" xfId="0" applyFont="1" applyAlignment="1" applyProtection="1">
      <alignment vertical="center"/>
      <protection locked="0"/>
    </xf>
    <xf numFmtId="0" fontId="65" fillId="0" borderId="1" xfId="0" applyFont="1" applyBorder="1" applyAlignment="1" applyProtection="1">
      <alignment horizontal="center" vertical="center"/>
      <protection locked="0"/>
    </xf>
    <xf numFmtId="0" fontId="54" fillId="0" borderId="1" xfId="0" applyFont="1" applyBorder="1" applyAlignment="1" applyProtection="1">
      <alignment horizontal="center" vertical="center" wrapText="1"/>
      <protection locked="0"/>
    </xf>
    <xf numFmtId="0" fontId="53" fillId="0" borderId="0" xfId="0" applyFont="1" applyProtection="1">
      <protection locked="0"/>
    </xf>
    <xf numFmtId="0" fontId="53" fillId="0" borderId="31" xfId="0" applyFont="1" applyBorder="1" applyAlignment="1" applyProtection="1">
      <alignment horizontal="left" wrapText="1"/>
      <protection locked="0"/>
    </xf>
    <xf numFmtId="0" fontId="53" fillId="0" borderId="49" xfId="0" applyFont="1" applyBorder="1" applyAlignment="1" applyProtection="1">
      <alignment horizontal="left" wrapText="1"/>
      <protection locked="0"/>
    </xf>
    <xf numFmtId="0" fontId="53" fillId="0" borderId="0" xfId="0" applyFont="1" applyAlignment="1" applyProtection="1">
      <alignment horizontal="center"/>
      <protection locked="0"/>
    </xf>
    <xf numFmtId="0" fontId="53" fillId="0" borderId="36" xfId="0" applyFont="1" applyBorder="1"/>
    <xf numFmtId="0" fontId="50" fillId="0" borderId="0" xfId="0" applyFont="1" applyAlignment="1" applyProtection="1">
      <alignment wrapText="1"/>
      <protection locked="0"/>
    </xf>
    <xf numFmtId="0" fontId="50" fillId="0" borderId="0" xfId="0" applyFont="1" applyAlignment="1" applyProtection="1">
      <alignment horizontal="center" wrapText="1"/>
      <protection locked="0"/>
    </xf>
    <xf numFmtId="0" fontId="48" fillId="0" borderId="0" xfId="0" applyFont="1" applyProtection="1">
      <protection locked="0"/>
    </xf>
    <xf numFmtId="0" fontId="50" fillId="17" borderId="0" xfId="0" applyFont="1" applyFill="1" applyAlignment="1" applyProtection="1">
      <alignment horizontal="center" wrapText="1"/>
      <protection locked="0"/>
    </xf>
    <xf numFmtId="171" fontId="50" fillId="17" borderId="0" xfId="0" applyNumberFormat="1" applyFont="1" applyFill="1" applyAlignment="1" applyProtection="1">
      <alignment horizontal="center"/>
      <protection locked="0"/>
    </xf>
    <xf numFmtId="0" fontId="50" fillId="0" borderId="0" xfId="0" applyFont="1" applyAlignment="1" applyProtection="1">
      <alignment horizontal="center"/>
      <protection locked="0"/>
    </xf>
    <xf numFmtId="0" fontId="50" fillId="0" borderId="30" xfId="0" applyFont="1" applyBorder="1" applyAlignment="1" applyProtection="1">
      <alignment horizontal="center"/>
      <protection locked="0"/>
    </xf>
    <xf numFmtId="0" fontId="50" fillId="0" borderId="0" xfId="0" applyFont="1" applyAlignment="1" applyProtection="1">
      <alignment horizontal="center"/>
      <protection locked="0"/>
    </xf>
    <xf numFmtId="0" fontId="50" fillId="0" borderId="0" xfId="0" applyFont="1" applyAlignment="1" applyProtection="1">
      <alignment horizontal="right" wrapText="1"/>
      <protection locked="0"/>
    </xf>
    <xf numFmtId="0" fontId="47" fillId="0" borderId="0" xfId="0" applyFont="1" applyProtection="1">
      <protection locked="0"/>
    </xf>
    <xf numFmtId="0" fontId="47" fillId="0" borderId="0" xfId="0" applyFont="1" applyAlignment="1" applyProtection="1">
      <alignment horizontal="center"/>
      <protection locked="0"/>
    </xf>
    <xf numFmtId="0" fontId="47" fillId="0" borderId="0" xfId="0" applyFont="1" applyAlignment="1" applyProtection="1">
      <alignment wrapText="1"/>
      <protection locked="0"/>
    </xf>
    <xf numFmtId="0" fontId="47" fillId="0" borderId="0" xfId="0" applyFont="1" applyAlignment="1" applyProtection="1">
      <alignment horizontal="center"/>
      <protection locked="0"/>
    </xf>
    <xf numFmtId="0" fontId="47" fillId="0" borderId="0" xfId="0" applyFont="1" applyAlignment="1" applyProtection="1">
      <alignment horizontal="center" wrapText="1"/>
      <protection locked="0"/>
    </xf>
    <xf numFmtId="0" fontId="59" fillId="0" borderId="0" xfId="0" applyFont="1" applyProtection="1">
      <protection locked="0"/>
    </xf>
    <xf numFmtId="166" fontId="47" fillId="0" borderId="0" xfId="0" applyNumberFormat="1" applyFont="1" applyProtection="1">
      <protection locked="0"/>
    </xf>
    <xf numFmtId="0" fontId="31" fillId="17" borderId="23" xfId="0" applyFont="1" applyFill="1" applyBorder="1" applyAlignment="1" applyProtection="1">
      <alignment horizontal="left" vertical="center"/>
      <protection locked="0"/>
    </xf>
    <xf numFmtId="0" fontId="31" fillId="17" borderId="24"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9" fontId="31" fillId="17" borderId="6" xfId="0" applyNumberFormat="1" applyFont="1" applyFill="1" applyBorder="1" applyAlignment="1" applyProtection="1">
      <alignment horizontal="left" vertical="center" wrapText="1"/>
      <protection locked="0"/>
    </xf>
    <xf numFmtId="0" fontId="31" fillId="16" borderId="23" xfId="0" applyFont="1" applyFill="1" applyBorder="1" applyAlignment="1" applyProtection="1">
      <alignment horizontal="left" vertical="center" wrapText="1"/>
      <protection locked="0"/>
    </xf>
    <xf numFmtId="0" fontId="31" fillId="16" borderId="24" xfId="0" applyFont="1" applyFill="1" applyBorder="1" applyAlignment="1" applyProtection="1">
      <alignment horizontal="left" vertical="center" wrapText="1"/>
      <protection locked="0"/>
    </xf>
    <xf numFmtId="0" fontId="31" fillId="16" borderId="7" xfId="0" applyFont="1" applyFill="1" applyBorder="1" applyAlignment="1" applyProtection="1">
      <alignment horizontal="left" vertical="center" wrapText="1"/>
      <protection locked="0"/>
    </xf>
    <xf numFmtId="9" fontId="31" fillId="16" borderId="1" xfId="0" applyNumberFormat="1" applyFont="1" applyFill="1" applyBorder="1" applyAlignment="1" applyProtection="1">
      <alignment horizontal="left" vertical="center" wrapText="1"/>
      <protection locked="0"/>
    </xf>
    <xf numFmtId="0" fontId="37" fillId="0" borderId="1" xfId="0" applyFont="1" applyBorder="1" applyAlignment="1" applyProtection="1">
      <alignment vertical="top" wrapText="1"/>
      <protection locked="0"/>
    </xf>
    <xf numFmtId="0" fontId="36" fillId="0" borderId="23"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9" fontId="31" fillId="4" borderId="1" xfId="0" applyNumberFormat="1" applyFont="1" applyFill="1" applyBorder="1" applyProtection="1">
      <protection locked="0"/>
    </xf>
    <xf numFmtId="0" fontId="35" fillId="3" borderId="1" xfId="0" applyFont="1" applyFill="1" applyBorder="1" applyAlignment="1" applyProtection="1">
      <alignment vertical="center"/>
      <protection locked="0"/>
    </xf>
    <xf numFmtId="0" fontId="31" fillId="3" borderId="6" xfId="0" applyFont="1" applyFill="1" applyBorder="1" applyAlignment="1" applyProtection="1">
      <alignment horizontal="center" vertical="center" wrapText="1"/>
      <protection locked="0"/>
    </xf>
    <xf numFmtId="0" fontId="31" fillId="13" borderId="28" xfId="0" applyFont="1" applyFill="1" applyBorder="1" applyAlignment="1" applyProtection="1">
      <alignment horizontal="right" wrapText="1"/>
      <protection locked="0"/>
    </xf>
    <xf numFmtId="0" fontId="26" fillId="15" borderId="32" xfId="0" applyFont="1" applyFill="1" applyBorder="1" applyAlignment="1">
      <alignment horizontal="right" vertical="center" wrapText="1"/>
    </xf>
    <xf numFmtId="165" fontId="33" fillId="14" borderId="18" xfId="5" applyNumberFormat="1" applyFont="1" applyFill="1" applyBorder="1" applyAlignment="1">
      <alignment horizontal="center" vertical="center" wrapText="1"/>
    </xf>
    <xf numFmtId="165" fontId="33" fillId="14" borderId="2" xfId="5" applyNumberFormat="1" applyFont="1" applyFill="1" applyBorder="1" applyAlignment="1">
      <alignment horizontal="center" vertical="center" wrapText="1"/>
    </xf>
    <xf numFmtId="172" fontId="41" fillId="14" borderId="1" xfId="5" applyNumberFormat="1" applyFont="1" applyFill="1" applyBorder="1" applyAlignment="1">
      <alignment horizontal="center" vertical="center" wrapText="1"/>
    </xf>
    <xf numFmtId="0" fontId="31" fillId="17" borderId="1" xfId="0" applyFont="1" applyFill="1" applyBorder="1" applyAlignment="1" applyProtection="1">
      <alignment horizontal="left" vertical="center"/>
      <protection locked="0"/>
    </xf>
    <xf numFmtId="0" fontId="34" fillId="17" borderId="6" xfId="0" applyFont="1" applyFill="1" applyBorder="1" applyAlignment="1" applyProtection="1">
      <alignment horizontal="center" vertical="center"/>
      <protection locked="0"/>
    </xf>
    <xf numFmtId="9" fontId="66" fillId="17" borderId="6" xfId="0" applyNumberFormat="1" applyFont="1" applyFill="1" applyBorder="1" applyAlignment="1" applyProtection="1">
      <alignment horizontal="center" vertical="center"/>
      <protection locked="0"/>
    </xf>
    <xf numFmtId="9" fontId="39" fillId="17" borderId="6" xfId="0" applyNumberFormat="1" applyFont="1" applyFill="1" applyBorder="1" applyAlignment="1" applyProtection="1">
      <alignment horizontal="center" vertical="center"/>
      <protection locked="0"/>
    </xf>
    <xf numFmtId="0" fontId="39" fillId="17" borderId="6" xfId="0" applyFont="1" applyFill="1" applyBorder="1" applyProtection="1">
      <protection locked="0"/>
    </xf>
    <xf numFmtId="0" fontId="31" fillId="16" borderId="1" xfId="0" applyFont="1" applyFill="1" applyBorder="1" applyAlignment="1" applyProtection="1">
      <alignment horizontal="left" vertical="center"/>
      <protection locked="0"/>
    </xf>
    <xf numFmtId="0" fontId="38" fillId="16" borderId="1" xfId="0" applyFont="1" applyFill="1" applyBorder="1" applyAlignment="1" applyProtection="1">
      <alignment horizontal="center" vertical="center"/>
      <protection locked="0"/>
    </xf>
    <xf numFmtId="9" fontId="66" fillId="16" borderId="1" xfId="0" applyNumberFormat="1" applyFont="1" applyFill="1" applyBorder="1" applyAlignment="1" applyProtection="1">
      <alignment horizontal="center" vertical="center"/>
      <protection locked="0"/>
    </xf>
    <xf numFmtId="0" fontId="66" fillId="16" borderId="1" xfId="0" applyFont="1" applyFill="1" applyBorder="1" applyAlignment="1" applyProtection="1">
      <alignment horizontal="center" vertical="center"/>
      <protection locked="0"/>
    </xf>
    <xf numFmtId="0" fontId="66" fillId="16" borderId="1" xfId="0" applyFont="1" applyFill="1" applyBorder="1" applyProtection="1">
      <protection locked="0"/>
    </xf>
    <xf numFmtId="0" fontId="39" fillId="16" borderId="1" xfId="0" applyFont="1" applyFill="1" applyBorder="1" applyProtection="1">
      <protection locked="0"/>
    </xf>
    <xf numFmtId="0" fontId="37" fillId="22" borderId="1" xfId="0" applyFont="1" applyFill="1" applyBorder="1" applyAlignment="1" applyProtection="1">
      <alignment horizontal="center" vertical="center"/>
      <protection locked="0"/>
    </xf>
    <xf numFmtId="0" fontId="35" fillId="22" borderId="1" xfId="0" applyFont="1" applyFill="1" applyBorder="1" applyAlignment="1" applyProtection="1">
      <alignment vertical="center"/>
      <protection locked="0"/>
    </xf>
    <xf numFmtId="0" fontId="31" fillId="22" borderId="1" xfId="0" applyFont="1" applyFill="1" applyBorder="1" applyAlignment="1" applyProtection="1">
      <alignment vertical="center"/>
      <protection locked="0"/>
    </xf>
    <xf numFmtId="0" fontId="37" fillId="22" borderId="1" xfId="0" applyFont="1" applyFill="1" applyBorder="1" applyAlignment="1" applyProtection="1">
      <alignment vertical="center"/>
      <protection locked="0"/>
    </xf>
    <xf numFmtId="0" fontId="37" fillId="22" borderId="1" xfId="0" applyFont="1" applyFill="1" applyBorder="1" applyAlignment="1" applyProtection="1">
      <alignment horizontal="center" vertical="center" wrapText="1"/>
      <protection locked="0"/>
    </xf>
    <xf numFmtId="9" fontId="31" fillId="22" borderId="1" xfId="0" applyNumberFormat="1" applyFont="1" applyFill="1" applyBorder="1" applyAlignment="1" applyProtection="1">
      <alignment horizontal="center" vertical="center" wrapText="1"/>
      <protection locked="0"/>
    </xf>
    <xf numFmtId="9" fontId="31" fillId="22" borderId="1" xfId="3" applyFont="1" applyFill="1" applyBorder="1" applyAlignment="1" applyProtection="1">
      <alignment horizontal="center" vertical="center"/>
      <protection locked="0"/>
    </xf>
    <xf numFmtId="0" fontId="34" fillId="22" borderId="1" xfId="0" applyFont="1" applyFill="1" applyBorder="1" applyAlignment="1" applyProtection="1">
      <alignment horizontal="center" vertical="center"/>
      <protection locked="0"/>
    </xf>
    <xf numFmtId="0" fontId="38" fillId="22" borderId="1" xfId="0" applyFont="1" applyFill="1" applyBorder="1" applyAlignment="1" applyProtection="1">
      <alignment horizontal="center" vertical="center"/>
      <protection locked="0"/>
    </xf>
    <xf numFmtId="9" fontId="39" fillId="22" borderId="1" xfId="0" applyNumberFormat="1" applyFont="1" applyFill="1" applyBorder="1" applyAlignment="1" applyProtection="1">
      <alignment horizontal="center" vertical="center"/>
      <protection locked="0"/>
    </xf>
    <xf numFmtId="0" fontId="39" fillId="22" borderId="1" xfId="0" applyFont="1" applyFill="1" applyBorder="1" applyAlignment="1" applyProtection="1">
      <alignment horizontal="center" vertical="center"/>
      <protection locked="0"/>
    </xf>
    <xf numFmtId="0" fontId="39" fillId="22" borderId="1" xfId="0" applyFont="1" applyFill="1" applyBorder="1" applyProtection="1">
      <protection locked="0"/>
    </xf>
    <xf numFmtId="0" fontId="37" fillId="22" borderId="33" xfId="0" applyFont="1" applyFill="1" applyBorder="1" applyProtection="1">
      <protection locked="0"/>
    </xf>
    <xf numFmtId="0" fontId="31" fillId="22" borderId="33" xfId="0" applyFont="1" applyFill="1" applyBorder="1" applyProtection="1">
      <protection locked="0"/>
    </xf>
    <xf numFmtId="0" fontId="31" fillId="22" borderId="0" xfId="0" applyFont="1" applyFill="1" applyProtection="1">
      <protection locked="0"/>
    </xf>
    <xf numFmtId="167" fontId="31" fillId="22" borderId="0" xfId="0" applyNumberFormat="1" applyFont="1" applyFill="1" applyProtection="1">
      <protection locked="0"/>
    </xf>
    <xf numFmtId="9" fontId="38" fillId="16" borderId="1" xfId="0" applyNumberFormat="1" applyFont="1" applyFill="1" applyBorder="1" applyAlignment="1" applyProtection="1">
      <alignment horizontal="center" vertical="center"/>
      <protection locked="0"/>
    </xf>
    <xf numFmtId="0" fontId="62" fillId="0" borderId="1" xfId="0" applyFont="1" applyBorder="1" applyAlignment="1" applyProtection="1">
      <alignment horizontal="center" vertical="center"/>
      <protection locked="0"/>
    </xf>
    <xf numFmtId="167" fontId="37" fillId="0" borderId="1" xfId="2" applyNumberFormat="1" applyFont="1" applyFill="1" applyBorder="1" applyAlignment="1" applyProtection="1">
      <alignment horizontal="right" vertical="center"/>
      <protection locked="0"/>
    </xf>
    <xf numFmtId="0" fontId="38" fillId="0" borderId="1" xfId="0" applyFont="1" applyBorder="1" applyAlignment="1" applyProtection="1">
      <alignment vertical="center"/>
      <protection locked="0"/>
    </xf>
    <xf numFmtId="0" fontId="62" fillId="0" borderId="1" xfId="0" applyFont="1" applyBorder="1" applyAlignment="1" applyProtection="1">
      <alignment vertical="center"/>
      <protection locked="0"/>
    </xf>
    <xf numFmtId="0" fontId="38" fillId="0" borderId="0" xfId="0" applyFont="1" applyAlignment="1" applyProtection="1">
      <alignment vertical="center"/>
      <protection locked="0"/>
    </xf>
    <xf numFmtId="0" fontId="62" fillId="0" borderId="7" xfId="0" applyFont="1" applyBorder="1" applyAlignment="1" applyProtection="1">
      <alignment vertical="center"/>
      <protection locked="0"/>
    </xf>
    <xf numFmtId="0" fontId="38" fillId="0" borderId="0" xfId="0" applyFont="1" applyAlignment="1">
      <alignment vertical="center"/>
    </xf>
    <xf numFmtId="0" fontId="36" fillId="0" borderId="38"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wrapText="1"/>
      <protection locked="0"/>
    </xf>
    <xf numFmtId="0" fontId="62" fillId="0" borderId="6" xfId="0" applyFont="1" applyBorder="1" applyAlignment="1" applyProtection="1">
      <alignment horizontal="center" vertical="center"/>
      <protection locked="0"/>
    </xf>
    <xf numFmtId="0" fontId="62" fillId="0" borderId="6" xfId="0" applyFont="1" applyBorder="1" applyProtection="1">
      <protection locked="0"/>
    </xf>
    <xf numFmtId="0" fontId="37" fillId="0" borderId="0" xfId="0" applyFont="1" applyAlignment="1" applyProtection="1">
      <alignment wrapText="1"/>
      <protection locked="0"/>
    </xf>
    <xf numFmtId="0" fontId="37" fillId="17" borderId="1" xfId="0" applyFont="1" applyFill="1" applyBorder="1" applyAlignment="1" applyProtection="1">
      <alignment horizontal="center" vertical="center"/>
      <protection locked="0"/>
    </xf>
    <xf numFmtId="9" fontId="38" fillId="0" borderId="1" xfId="0" applyNumberFormat="1" applyFont="1" applyBorder="1" applyAlignment="1" applyProtection="1">
      <alignment horizontal="center" vertical="center"/>
      <protection locked="0"/>
    </xf>
    <xf numFmtId="0" fontId="37" fillId="0" borderId="50" xfId="0" applyFont="1" applyBorder="1" applyAlignment="1">
      <alignment vertical="center"/>
    </xf>
    <xf numFmtId="0" fontId="37" fillId="22" borderId="50" xfId="0" applyFont="1" applyFill="1" applyBorder="1" applyAlignment="1">
      <alignment vertical="center"/>
    </xf>
    <xf numFmtId="0" fontId="38" fillId="0" borderId="1" xfId="0" applyFont="1" applyBorder="1" applyAlignment="1" applyProtection="1">
      <alignment horizontal="center" vertical="center" wrapText="1"/>
      <protection locked="0"/>
    </xf>
    <xf numFmtId="0" fontId="31" fillId="22" borderId="1" xfId="0" applyFont="1" applyFill="1" applyBorder="1" applyAlignment="1" applyProtection="1">
      <alignment horizontal="center" vertical="center"/>
      <protection locked="0"/>
    </xf>
    <xf numFmtId="0" fontId="31" fillId="22" borderId="1" xfId="0" applyFont="1" applyFill="1" applyBorder="1" applyProtection="1">
      <protection locked="0"/>
    </xf>
    <xf numFmtId="0" fontId="31" fillId="22" borderId="1" xfId="0" applyFont="1" applyFill="1" applyBorder="1" applyAlignment="1" applyProtection="1">
      <alignment horizontal="center" vertical="center" wrapText="1"/>
      <protection locked="0"/>
    </xf>
    <xf numFmtId="9" fontId="31" fillId="22" borderId="6" xfId="3" applyFont="1" applyFill="1" applyBorder="1" applyAlignment="1" applyProtection="1">
      <alignment horizontal="center" vertical="center"/>
      <protection locked="0"/>
    </xf>
    <xf numFmtId="9" fontId="66" fillId="22" borderId="6" xfId="0" applyNumberFormat="1" applyFont="1" applyFill="1" applyBorder="1" applyAlignment="1" applyProtection="1">
      <alignment horizontal="center" vertical="center"/>
      <protection locked="0"/>
    </xf>
    <xf numFmtId="0" fontId="66" fillId="22" borderId="6" xfId="0" applyFont="1" applyFill="1" applyBorder="1" applyAlignment="1" applyProtection="1">
      <alignment horizontal="center" vertical="center"/>
      <protection locked="0"/>
    </xf>
    <xf numFmtId="0" fontId="66" fillId="22" borderId="6" xfId="0" applyFont="1" applyFill="1" applyBorder="1" applyProtection="1">
      <protection locked="0"/>
    </xf>
    <xf numFmtId="0" fontId="39" fillId="22" borderId="6" xfId="0" applyFont="1" applyFill="1" applyBorder="1" applyProtection="1">
      <protection locked="0"/>
    </xf>
    <xf numFmtId="0" fontId="31" fillId="22" borderId="6" xfId="0" applyFont="1" applyFill="1" applyBorder="1" applyProtection="1">
      <protection locked="0"/>
    </xf>
    <xf numFmtId="0" fontId="37" fillId="22" borderId="0" xfId="0" applyFont="1" applyFill="1" applyAlignment="1" applyProtection="1">
      <alignment vertical="center"/>
      <protection locked="0"/>
    </xf>
    <xf numFmtId="9" fontId="38" fillId="17" borderId="6" xfId="0" applyNumberFormat="1" applyFont="1" applyFill="1" applyBorder="1" applyAlignment="1" applyProtection="1">
      <alignment horizontal="center" vertical="center"/>
      <protection locked="0"/>
    </xf>
    <xf numFmtId="0" fontId="36" fillId="22" borderId="1" xfId="0" applyFont="1" applyFill="1" applyBorder="1" applyAlignment="1" applyProtection="1">
      <alignment horizontal="center" vertical="center"/>
      <protection locked="0"/>
    </xf>
    <xf numFmtId="0" fontId="36" fillId="0" borderId="0" xfId="0" applyFont="1" applyAlignment="1" applyProtection="1">
      <alignment horizontal="center"/>
      <protection locked="0"/>
    </xf>
    <xf numFmtId="0" fontId="31" fillId="22" borderId="6" xfId="0" applyFont="1" applyFill="1" applyBorder="1" applyAlignment="1" applyProtection="1">
      <alignment horizontal="center" vertical="center" wrapText="1"/>
      <protection locked="0"/>
    </xf>
    <xf numFmtId="9" fontId="34" fillId="22" borderId="6" xfId="0" applyNumberFormat="1" applyFont="1" applyFill="1" applyBorder="1" applyAlignment="1" applyProtection="1">
      <alignment horizontal="center" vertical="center"/>
      <protection locked="0"/>
    </xf>
    <xf numFmtId="0" fontId="31" fillId="16" borderId="23" xfId="0" applyFont="1" applyFill="1" applyBorder="1" applyAlignment="1" applyProtection="1">
      <alignment horizontal="left" vertical="center"/>
      <protection locked="0"/>
    </xf>
    <xf numFmtId="0" fontId="31" fillId="16" borderId="24"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36" fillId="0" borderId="49" xfId="0" applyFont="1" applyBorder="1" applyAlignment="1" applyProtection="1">
      <alignment horizontal="left" vertical="center" wrapText="1"/>
      <protection locked="0"/>
    </xf>
    <xf numFmtId="0" fontId="39" fillId="16" borderId="0" xfId="0" applyFont="1" applyFill="1" applyProtection="1">
      <protection locked="0"/>
    </xf>
    <xf numFmtId="0" fontId="39" fillId="16" borderId="0" xfId="0" applyFont="1" applyFill="1" applyAlignment="1" applyProtection="1">
      <alignment horizontal="center"/>
      <protection locked="0"/>
    </xf>
    <xf numFmtId="0" fontId="39" fillId="16" borderId="0" xfId="0" applyFont="1" applyFill="1" applyAlignment="1" applyProtection="1">
      <alignment horizontal="center" vertical="center"/>
      <protection locked="0"/>
    </xf>
    <xf numFmtId="0" fontId="39" fillId="16" borderId="23" xfId="0" applyFont="1" applyFill="1" applyBorder="1" applyAlignment="1" applyProtection="1">
      <alignment horizontal="left" vertical="center"/>
      <protection locked="0"/>
    </xf>
    <xf numFmtId="0" fontId="39" fillId="16" borderId="24" xfId="0" applyFont="1" applyFill="1" applyBorder="1" applyAlignment="1" applyProtection="1">
      <alignment horizontal="left" vertical="center"/>
      <protection locked="0"/>
    </xf>
    <xf numFmtId="0" fontId="39" fillId="16" borderId="7" xfId="0" applyFont="1" applyFill="1" applyBorder="1" applyAlignment="1" applyProtection="1">
      <alignment horizontal="left" vertical="center"/>
      <protection locked="0"/>
    </xf>
    <xf numFmtId="0" fontId="39" fillId="16" borderId="0" xfId="0" applyFont="1" applyFill="1" applyAlignment="1" applyProtection="1">
      <alignment horizontal="center" wrapText="1"/>
      <protection locked="0"/>
    </xf>
    <xf numFmtId="0" fontId="39" fillId="16" borderId="1" xfId="0" applyFont="1" applyFill="1" applyBorder="1" applyAlignment="1" applyProtection="1">
      <alignment horizontal="center" vertical="center" wrapText="1"/>
      <protection locked="0"/>
    </xf>
    <xf numFmtId="9" fontId="39" fillId="16" borderId="1" xfId="3" applyFont="1" applyFill="1" applyBorder="1" applyAlignment="1" applyProtection="1">
      <alignment horizontal="center" vertical="center"/>
      <protection locked="0"/>
    </xf>
    <xf numFmtId="0" fontId="39" fillId="16" borderId="6" xfId="0" applyFont="1" applyFill="1" applyBorder="1" applyAlignment="1" applyProtection="1">
      <alignment horizontal="center" vertical="center" wrapText="1"/>
      <protection locked="0"/>
    </xf>
    <xf numFmtId="167" fontId="39" fillId="16" borderId="6" xfId="1" applyNumberFormat="1" applyFont="1" applyFill="1" applyBorder="1" applyAlignment="1" applyProtection="1">
      <alignment horizontal="right" vertical="center"/>
      <protection locked="0"/>
    </xf>
    <xf numFmtId="0" fontId="39" fillId="0" borderId="0" xfId="0" applyFont="1" applyProtection="1">
      <protection locked="0"/>
    </xf>
    <xf numFmtId="0" fontId="39" fillId="6" borderId="0" xfId="0" applyFont="1" applyFill="1" applyProtection="1">
      <protection locked="0"/>
    </xf>
    <xf numFmtId="0" fontId="39" fillId="6" borderId="0" xfId="0" applyFont="1" applyFill="1" applyAlignment="1" applyProtection="1">
      <alignment horizontal="center"/>
      <protection locked="0"/>
    </xf>
    <xf numFmtId="0" fontId="39" fillId="6" borderId="0" xfId="0" applyFont="1" applyFill="1" applyAlignment="1" applyProtection="1">
      <alignment horizontal="center" vertical="center"/>
      <protection locked="0"/>
    </xf>
    <xf numFmtId="0" fontId="67" fillId="22" borderId="1" xfId="0" applyFont="1" applyFill="1" applyBorder="1" applyAlignment="1" applyProtection="1">
      <alignment vertical="center"/>
      <protection locked="0"/>
    </xf>
    <xf numFmtId="0" fontId="62" fillId="0" borderId="31" xfId="0" applyFont="1" applyBorder="1" applyAlignment="1" applyProtection="1">
      <alignment horizontal="left" vertical="center" wrapText="1"/>
      <protection locked="0"/>
    </xf>
    <xf numFmtId="0" fontId="62" fillId="0" borderId="49" xfId="0" applyFont="1" applyBorder="1" applyAlignment="1" applyProtection="1">
      <alignment horizontal="left" vertical="center" wrapText="1"/>
      <protection locked="0"/>
    </xf>
    <xf numFmtId="0" fontId="62" fillId="0" borderId="1" xfId="0" applyFont="1" applyBorder="1" applyAlignment="1" applyProtection="1">
      <alignment horizontal="center" vertical="center" wrapText="1"/>
      <protection locked="0"/>
    </xf>
    <xf numFmtId="0" fontId="62" fillId="22" borderId="1" xfId="0" applyFont="1" applyFill="1" applyBorder="1" applyAlignment="1" applyProtection="1">
      <alignment horizontal="center" vertical="center"/>
      <protection locked="0"/>
    </xf>
    <xf numFmtId="9" fontId="62" fillId="0" borderId="1" xfId="0" applyNumberFormat="1" applyFont="1" applyBorder="1" applyAlignment="1" applyProtection="1">
      <alignment horizontal="center" vertical="center" wrapText="1"/>
      <protection locked="0"/>
    </xf>
    <xf numFmtId="0" fontId="62" fillId="0" borderId="15" xfId="0" applyFont="1" applyBorder="1" applyAlignment="1" applyProtection="1">
      <alignment wrapText="1"/>
      <protection locked="0"/>
    </xf>
    <xf numFmtId="167" fontId="62" fillId="0" borderId="1" xfId="2" applyNumberFormat="1" applyFont="1" applyFill="1" applyBorder="1" applyAlignment="1" applyProtection="1">
      <alignment horizontal="right" vertical="center"/>
      <protection locked="0"/>
    </xf>
    <xf numFmtId="167" fontId="38" fillId="0" borderId="27" xfId="2" applyNumberFormat="1" applyFont="1" applyBorder="1" applyAlignment="1" applyProtection="1">
      <alignment horizontal="right" vertical="center"/>
      <protection locked="0"/>
    </xf>
    <xf numFmtId="0" fontId="36" fillId="0" borderId="0" xfId="0" applyFont="1" applyAlignment="1" applyProtection="1">
      <alignment horizontal="right" vertical="center"/>
      <protection locked="0"/>
    </xf>
    <xf numFmtId="0" fontId="37" fillId="22" borderId="0" xfId="0" applyFont="1" applyFill="1" applyAlignment="1" applyProtection="1">
      <alignment horizontal="center" vertical="center"/>
      <protection locked="0"/>
    </xf>
    <xf numFmtId="0" fontId="36" fillId="0" borderId="0" xfId="0" applyFont="1" applyAlignment="1" applyProtection="1">
      <alignment horizontal="center" vertical="center"/>
      <protection locked="0"/>
    </xf>
    <xf numFmtId="0" fontId="62" fillId="0" borderId="0" xfId="0" applyFont="1" applyProtection="1">
      <protection locked="0"/>
    </xf>
    <xf numFmtId="9" fontId="37" fillId="0" borderId="0" xfId="0" applyNumberFormat="1" applyFont="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167" fontId="38" fillId="0" borderId="0" xfId="2" applyNumberFormat="1" applyFont="1" applyBorder="1" applyAlignment="1" applyProtection="1">
      <alignment horizontal="right" vertical="center"/>
      <protection locked="0"/>
    </xf>
    <xf numFmtId="0" fontId="68" fillId="0" borderId="0" xfId="0" applyFont="1" applyAlignment="1" applyProtection="1">
      <alignment horizontal="center" vertical="center" wrapText="1"/>
      <protection locked="0"/>
    </xf>
    <xf numFmtId="0" fontId="26" fillId="15" borderId="0" xfId="0" applyFont="1" applyFill="1" applyAlignment="1">
      <alignment horizontal="center" vertical="center" wrapText="1"/>
    </xf>
    <xf numFmtId="0" fontId="26" fillId="15" borderId="35" xfId="0" applyFont="1" applyFill="1" applyBorder="1" applyAlignment="1">
      <alignment horizontal="center" vertical="center" wrapText="1"/>
    </xf>
    <xf numFmtId="0" fontId="31" fillId="17" borderId="23" xfId="0" applyFont="1" applyFill="1" applyBorder="1" applyAlignment="1" applyProtection="1">
      <alignment horizontal="left" vertical="center" wrapText="1"/>
      <protection locked="0"/>
    </xf>
    <xf numFmtId="0" fontId="31" fillId="17" borderId="24" xfId="0" applyFont="1" applyFill="1" applyBorder="1" applyAlignment="1" applyProtection="1">
      <alignment horizontal="left" vertical="center" wrapText="1"/>
      <protection locked="0"/>
    </xf>
    <xf numFmtId="0" fontId="31" fillId="17" borderId="7" xfId="0" applyFont="1" applyFill="1" applyBorder="1" applyAlignment="1" applyProtection="1">
      <alignment horizontal="left" vertical="center" wrapText="1"/>
      <protection locked="0"/>
    </xf>
    <xf numFmtId="0" fontId="26" fillId="15" borderId="0" xfId="0" applyFont="1" applyFill="1" applyAlignment="1">
      <alignment horizontal="left" vertical="center" indent="2"/>
    </xf>
    <xf numFmtId="0" fontId="26" fillId="15" borderId="35" xfId="0" applyFont="1" applyFill="1" applyBorder="1" applyAlignment="1">
      <alignment horizontal="left" vertical="center" indent="2"/>
    </xf>
    <xf numFmtId="0" fontId="36" fillId="6" borderId="23" xfId="0" applyFont="1" applyFill="1" applyBorder="1" applyAlignment="1" applyProtection="1">
      <alignment horizontal="left" vertical="center" wrapText="1"/>
      <protection locked="0"/>
    </xf>
    <xf numFmtId="0" fontId="36" fillId="6" borderId="7" xfId="0" applyFont="1" applyFill="1" applyBorder="1" applyAlignment="1" applyProtection="1">
      <alignment horizontal="left" vertical="center" wrapText="1"/>
      <protection locked="0"/>
    </xf>
    <xf numFmtId="0" fontId="68" fillId="16" borderId="1" xfId="0" applyFont="1" applyFill="1" applyBorder="1" applyAlignment="1" applyProtection="1">
      <alignment horizontal="right" vertical="center"/>
      <protection locked="0"/>
    </xf>
    <xf numFmtId="0" fontId="68" fillId="16" borderId="1" xfId="0" applyFont="1" applyFill="1" applyBorder="1" applyAlignment="1" applyProtection="1">
      <alignment horizontal="center" vertical="center"/>
      <protection locked="0"/>
    </xf>
    <xf numFmtId="0" fontId="68" fillId="16" borderId="1" xfId="0" applyFont="1" applyFill="1" applyBorder="1" applyAlignment="1" applyProtection="1">
      <alignment vertical="center"/>
      <protection locked="0"/>
    </xf>
    <xf numFmtId="0" fontId="68" fillId="16" borderId="1" xfId="0" applyFont="1" applyFill="1" applyBorder="1" applyProtection="1">
      <protection locked="0"/>
    </xf>
    <xf numFmtId="0" fontId="68" fillId="16" borderId="1" xfId="0" applyFont="1" applyFill="1" applyBorder="1" applyAlignment="1" applyProtection="1">
      <alignment horizontal="center" vertical="center" wrapText="1"/>
      <protection locked="0"/>
    </xf>
    <xf numFmtId="9" fontId="69" fillId="16" borderId="6" xfId="0" applyNumberFormat="1" applyFont="1" applyFill="1" applyBorder="1" applyAlignment="1" applyProtection="1">
      <alignment horizontal="center" vertical="center" wrapText="1"/>
      <protection locked="0"/>
    </xf>
    <xf numFmtId="0" fontId="69" fillId="16" borderId="6" xfId="0" applyFont="1" applyFill="1" applyBorder="1" applyAlignment="1" applyProtection="1">
      <alignment horizontal="center" vertical="center"/>
      <protection locked="0"/>
    </xf>
    <xf numFmtId="0" fontId="68" fillId="16" borderId="6" xfId="0" applyFont="1" applyFill="1" applyBorder="1" applyAlignment="1" applyProtection="1">
      <alignment horizontal="center" vertical="center"/>
      <protection locked="0"/>
    </xf>
    <xf numFmtId="0" fontId="69" fillId="16" borderId="6" xfId="0" applyFont="1" applyFill="1" applyBorder="1" applyProtection="1">
      <protection locked="0"/>
    </xf>
    <xf numFmtId="167" fontId="66" fillId="16" borderId="1" xfId="2" applyNumberFormat="1" applyFont="1" applyFill="1" applyBorder="1" applyAlignment="1" applyProtection="1">
      <alignment horizontal="right" vertical="center"/>
      <protection locked="0"/>
    </xf>
    <xf numFmtId="0" fontId="70" fillId="0" borderId="0" xfId="0" applyFont="1" applyProtection="1">
      <protection locked="0"/>
    </xf>
    <xf numFmtId="0" fontId="70" fillId="16" borderId="0" xfId="0" applyFont="1" applyFill="1" applyProtection="1">
      <protection locked="0"/>
    </xf>
    <xf numFmtId="0" fontId="31" fillId="0" borderId="0" xfId="0" applyFont="1" applyAlignment="1" applyProtection="1">
      <alignment horizontal="center" vertical="center"/>
      <protection locked="0"/>
    </xf>
    <xf numFmtId="0" fontId="31"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37" fillId="0" borderId="1" xfId="0" applyFont="1" applyBorder="1" applyAlignment="1" applyProtection="1">
      <alignment horizontal="center"/>
      <protection locked="0"/>
    </xf>
    <xf numFmtId="0" fontId="37" fillId="0" borderId="15" xfId="0" applyFont="1" applyBorder="1" applyAlignment="1" applyProtection="1">
      <alignment horizontal="center" wrapText="1"/>
      <protection locked="0"/>
    </xf>
    <xf numFmtId="0" fontId="37" fillId="0" borderId="0" xfId="0" applyFont="1" applyAlignment="1" applyProtection="1">
      <alignment horizontal="center"/>
      <protection locked="0"/>
    </xf>
    <xf numFmtId="0" fontId="49" fillId="17" borderId="28" xfId="0" applyFont="1" applyFill="1" applyBorder="1" applyAlignment="1" applyProtection="1">
      <alignment horizontal="right"/>
      <protection locked="0"/>
    </xf>
    <xf numFmtId="169" fontId="49" fillId="17" borderId="29" xfId="0" applyNumberFormat="1" applyFont="1" applyFill="1" applyBorder="1" applyProtection="1">
      <protection locked="0"/>
    </xf>
    <xf numFmtId="167" fontId="38" fillId="0" borderId="0" xfId="2" applyNumberFormat="1" applyFont="1" applyFill="1" applyBorder="1" applyAlignment="1" applyProtection="1">
      <alignment horizontal="right" vertical="center"/>
      <protection locked="0"/>
    </xf>
    <xf numFmtId="0" fontId="19" fillId="15" borderId="0" xfId="0" applyFont="1" applyFill="1" applyAlignment="1" applyProtection="1">
      <alignment wrapText="1"/>
      <protection locked="0"/>
    </xf>
    <xf numFmtId="0" fontId="71" fillId="6" borderId="1" xfId="0" applyFont="1" applyFill="1" applyBorder="1" applyAlignment="1">
      <alignment vertical="center"/>
    </xf>
    <xf numFmtId="165" fontId="64" fillId="14" borderId="18" xfId="5" applyNumberFormat="1" applyFont="1" applyFill="1" applyBorder="1" applyAlignment="1">
      <alignment horizontal="center" vertical="center" wrapText="1"/>
    </xf>
    <xf numFmtId="165" fontId="64" fillId="14" borderId="2" xfId="5" applyNumberFormat="1" applyFont="1" applyFill="1" applyBorder="1" applyAlignment="1">
      <alignment horizontal="center" vertical="center" wrapText="1"/>
    </xf>
    <xf numFmtId="0" fontId="45" fillId="6" borderId="0" xfId="0" applyFont="1" applyFill="1" applyProtection="1">
      <protection locked="0"/>
    </xf>
    <xf numFmtId="165" fontId="46" fillId="2" borderId="1" xfId="5" applyNumberFormat="1" applyFont="1" applyFill="1" applyBorder="1" applyAlignment="1">
      <alignment horizontal="center" vertical="center" textRotation="90"/>
    </xf>
    <xf numFmtId="165" fontId="48" fillId="14" borderId="1" xfId="5" applyNumberFormat="1" applyFont="1" applyFill="1" applyBorder="1" applyAlignment="1">
      <alignment horizontal="left" vertical="center" textRotation="90"/>
    </xf>
    <xf numFmtId="0" fontId="45" fillId="0" borderId="0" xfId="0" applyFont="1" applyProtection="1">
      <protection locked="0"/>
    </xf>
    <xf numFmtId="0" fontId="49" fillId="3" borderId="1" xfId="0" applyFont="1" applyFill="1" applyBorder="1" applyAlignment="1" applyProtection="1">
      <alignment vertical="center"/>
      <protection locked="0"/>
    </xf>
    <xf numFmtId="0" fontId="49" fillId="3" borderId="1" xfId="0" applyFont="1" applyFill="1" applyBorder="1" applyAlignment="1" applyProtection="1">
      <alignment horizontal="center" vertical="center"/>
      <protection locked="0"/>
    </xf>
    <xf numFmtId="0" fontId="49" fillId="17" borderId="1" xfId="0" applyFont="1" applyFill="1" applyBorder="1" applyAlignment="1" applyProtection="1">
      <alignment vertical="center"/>
      <protection locked="0"/>
    </xf>
    <xf numFmtId="0" fontId="49" fillId="17" borderId="1" xfId="0" applyFont="1" applyFill="1" applyBorder="1" applyAlignment="1" applyProtection="1">
      <alignment horizontal="center" vertical="center" wrapText="1"/>
      <protection locked="0"/>
    </xf>
    <xf numFmtId="0" fontId="49" fillId="17" borderId="1" xfId="0" applyFont="1" applyFill="1" applyBorder="1" applyAlignment="1" applyProtection="1">
      <alignment horizontal="center" vertical="center"/>
      <protection locked="0"/>
    </xf>
    <xf numFmtId="9" fontId="49" fillId="17" borderId="6" xfId="0" applyNumberFormat="1" applyFont="1" applyFill="1" applyBorder="1" applyAlignment="1" applyProtection="1">
      <alignment horizontal="center" vertical="center" wrapText="1"/>
      <protection locked="0"/>
    </xf>
    <xf numFmtId="9" fontId="49" fillId="17" borderId="6" xfId="3" applyFont="1" applyFill="1" applyBorder="1" applyAlignment="1" applyProtection="1">
      <alignment horizontal="center" vertical="center"/>
      <protection locked="0"/>
    </xf>
    <xf numFmtId="0" fontId="49" fillId="17" borderId="6" xfId="0" applyFont="1" applyFill="1" applyBorder="1" applyAlignment="1" applyProtection="1">
      <alignment horizontal="center" vertical="center"/>
      <protection locked="0"/>
    </xf>
    <xf numFmtId="0" fontId="49" fillId="17" borderId="6" xfId="0" applyFont="1" applyFill="1" applyBorder="1" applyProtection="1">
      <protection locked="0"/>
    </xf>
    <xf numFmtId="0" fontId="49" fillId="17" borderId="6" xfId="0" applyFont="1" applyFill="1" applyBorder="1" applyAlignment="1" applyProtection="1">
      <alignment horizontal="center" vertical="center" wrapText="1"/>
      <protection locked="0"/>
    </xf>
    <xf numFmtId="167" fontId="49" fillId="17" borderId="6" xfId="1" applyNumberFormat="1" applyFont="1" applyFill="1" applyBorder="1" applyAlignment="1" applyProtection="1">
      <alignment horizontal="right" vertical="center"/>
      <protection locked="0"/>
    </xf>
    <xf numFmtId="0" fontId="49" fillId="4" borderId="0" xfId="0" applyFont="1" applyFill="1" applyProtection="1">
      <protection locked="0"/>
    </xf>
    <xf numFmtId="0" fontId="49" fillId="4" borderId="1" xfId="0" applyFont="1" applyFill="1" applyBorder="1" applyAlignment="1" applyProtection="1">
      <alignment vertical="center"/>
      <protection locked="0"/>
    </xf>
    <xf numFmtId="0" fontId="49" fillId="4" borderId="1" xfId="0" applyFont="1" applyFill="1" applyBorder="1" applyAlignment="1" applyProtection="1">
      <alignment horizontal="center" vertical="center"/>
      <protection locked="0"/>
    </xf>
    <xf numFmtId="9" fontId="49" fillId="16" borderId="1" xfId="0" applyNumberFormat="1" applyFont="1" applyFill="1" applyBorder="1" applyAlignment="1" applyProtection="1">
      <alignment horizontal="center" vertical="center" wrapText="1"/>
      <protection locked="0"/>
    </xf>
    <xf numFmtId="9" fontId="49" fillId="16" borderId="1" xfId="3" applyFont="1" applyFill="1" applyBorder="1" applyAlignment="1" applyProtection="1">
      <alignment horizontal="center" vertical="center"/>
      <protection locked="0"/>
    </xf>
    <xf numFmtId="0" fontId="49" fillId="16" borderId="1" xfId="0" applyFont="1" applyFill="1" applyBorder="1" applyProtection="1">
      <protection locked="0"/>
    </xf>
    <xf numFmtId="167" fontId="49" fillId="16" borderId="1" xfId="1" applyNumberFormat="1" applyFont="1" applyFill="1" applyBorder="1" applyAlignment="1" applyProtection="1">
      <alignment horizontal="right" vertical="center"/>
      <protection locked="0"/>
    </xf>
    <xf numFmtId="167" fontId="49" fillId="0" borderId="0" xfId="0" applyNumberFormat="1" applyFont="1" applyProtection="1">
      <protection locked="0"/>
    </xf>
    <xf numFmtId="0" fontId="49" fillId="5" borderId="0" xfId="0" applyFont="1" applyFill="1" applyProtection="1">
      <protection locked="0"/>
    </xf>
    <xf numFmtId="0" fontId="49" fillId="22" borderId="1" xfId="0" applyFont="1" applyFill="1" applyBorder="1" applyAlignment="1" applyProtection="1">
      <alignment vertical="center"/>
      <protection locked="0"/>
    </xf>
    <xf numFmtId="0" fontId="49" fillId="22" borderId="1" xfId="0" applyFont="1" applyFill="1" applyBorder="1" applyAlignment="1" applyProtection="1">
      <alignment horizontal="center" vertical="center"/>
      <protection locked="0"/>
    </xf>
    <xf numFmtId="9" fontId="49" fillId="22" borderId="1" xfId="0" applyNumberFormat="1" applyFont="1" applyFill="1" applyBorder="1" applyAlignment="1" applyProtection="1">
      <alignment horizontal="center" vertical="center" wrapText="1"/>
      <protection locked="0"/>
    </xf>
    <xf numFmtId="9" fontId="49" fillId="22" borderId="1" xfId="3" applyFont="1" applyFill="1" applyBorder="1" applyAlignment="1" applyProtection="1">
      <alignment horizontal="center" vertical="center"/>
      <protection locked="0"/>
    </xf>
    <xf numFmtId="9" fontId="49" fillId="22" borderId="1" xfId="0" applyNumberFormat="1" applyFont="1" applyFill="1" applyBorder="1" applyAlignment="1" applyProtection="1">
      <alignment horizontal="center" vertical="center"/>
      <protection locked="0"/>
    </xf>
    <xf numFmtId="0" fontId="49" fillId="22" borderId="1" xfId="0" applyFont="1" applyFill="1" applyBorder="1" applyProtection="1">
      <protection locked="0"/>
    </xf>
    <xf numFmtId="0" fontId="53" fillId="0" borderId="36" xfId="0" applyFont="1" applyBorder="1" applyAlignment="1">
      <alignment wrapText="1"/>
    </xf>
    <xf numFmtId="0" fontId="53" fillId="0" borderId="51" xfId="0" applyFont="1" applyBorder="1" applyAlignment="1">
      <alignment wrapText="1"/>
    </xf>
    <xf numFmtId="167" fontId="53" fillId="0" borderId="1" xfId="2" applyNumberFormat="1" applyFont="1" applyFill="1" applyBorder="1" applyAlignment="1" applyProtection="1">
      <alignment horizontal="right" vertical="center"/>
      <protection locked="0"/>
    </xf>
    <xf numFmtId="0" fontId="49" fillId="22" borderId="0" xfId="0" applyFont="1" applyFill="1" applyProtection="1">
      <protection locked="0"/>
    </xf>
    <xf numFmtId="167" fontId="49" fillId="22" borderId="0" xfId="0" applyNumberFormat="1" applyFont="1" applyFill="1" applyProtection="1">
      <protection locked="0"/>
    </xf>
    <xf numFmtId="0" fontId="53" fillId="0" borderId="0" xfId="0" applyFont="1" applyAlignment="1">
      <alignment wrapText="1"/>
    </xf>
    <xf numFmtId="0" fontId="53" fillId="0" borderId="0" xfId="0" applyFont="1" applyAlignment="1" applyProtection="1">
      <alignment horizontal="left" vertical="center"/>
      <protection locked="0"/>
    </xf>
    <xf numFmtId="0" fontId="53" fillId="22" borderId="1" xfId="0" applyFont="1" applyFill="1" applyBorder="1" applyAlignment="1" applyProtection="1">
      <alignment horizontal="center" vertical="center" wrapText="1"/>
      <protection locked="0"/>
    </xf>
    <xf numFmtId="0" fontId="53" fillId="0" borderId="42" xfId="0" applyFont="1" applyBorder="1" applyAlignment="1" applyProtection="1">
      <alignment vertical="center"/>
      <protection locked="0"/>
    </xf>
    <xf numFmtId="9" fontId="53" fillId="0" borderId="1" xfId="0" applyNumberFormat="1" applyFont="1" applyBorder="1" applyAlignment="1" applyProtection="1">
      <alignment horizontal="center" vertical="center" wrapText="1"/>
      <protection locked="0"/>
    </xf>
    <xf numFmtId="0" fontId="53" fillId="0" borderId="36" xfId="0" applyFont="1" applyBorder="1" applyAlignment="1">
      <alignment vertical="center" wrapText="1"/>
    </xf>
    <xf numFmtId="0" fontId="53" fillId="0" borderId="51" xfId="0" applyFont="1" applyBorder="1" applyAlignment="1">
      <alignment vertical="center" wrapText="1"/>
    </xf>
    <xf numFmtId="0" fontId="54" fillId="0" borderId="46" xfId="0" applyFont="1" applyBorder="1" applyAlignment="1" applyProtection="1">
      <alignment horizontal="left" vertical="center" wrapText="1"/>
      <protection locked="0"/>
    </xf>
    <xf numFmtId="0" fontId="54" fillId="0" borderId="35" xfId="0" applyFont="1" applyBorder="1" applyAlignment="1" applyProtection="1">
      <alignment horizontal="left" vertical="center" wrapText="1"/>
      <protection locked="0"/>
    </xf>
    <xf numFmtId="0" fontId="53" fillId="0" borderId="15" xfId="0" applyFont="1" applyBorder="1" applyAlignment="1" applyProtection="1">
      <alignment vertical="center" wrapText="1"/>
      <protection locked="0"/>
    </xf>
    <xf numFmtId="0" fontId="53" fillId="0" borderId="15" xfId="0" applyFont="1" applyBorder="1" applyAlignment="1" applyProtection="1">
      <alignment wrapText="1"/>
      <protection locked="0"/>
    </xf>
    <xf numFmtId="0" fontId="53" fillId="0" borderId="42" xfId="0" applyFont="1" applyBorder="1" applyProtection="1">
      <protection locked="0"/>
    </xf>
    <xf numFmtId="0" fontId="54" fillId="0" borderId="46" xfId="0" applyFont="1" applyBorder="1" applyAlignment="1" applyProtection="1">
      <alignment horizontal="left" wrapText="1"/>
      <protection locked="0"/>
    </xf>
    <xf numFmtId="0" fontId="54" fillId="0" borderId="35" xfId="0" applyFont="1" applyBorder="1" applyAlignment="1" applyProtection="1">
      <alignment horizontal="left" wrapText="1"/>
      <protection locked="0"/>
    </xf>
    <xf numFmtId="0" fontId="49" fillId="3" borderId="1" xfId="0" applyFont="1" applyFill="1" applyBorder="1" applyAlignment="1" applyProtection="1">
      <alignment horizontal="center" vertical="center" wrapText="1"/>
      <protection locked="0"/>
    </xf>
    <xf numFmtId="9" fontId="49" fillId="3" borderId="6" xfId="0" applyNumberFormat="1" applyFont="1" applyFill="1" applyBorder="1" applyAlignment="1" applyProtection="1">
      <alignment horizontal="center" vertical="center" wrapText="1"/>
      <protection locked="0"/>
    </xf>
    <xf numFmtId="9" fontId="49" fillId="3" borderId="6" xfId="3" applyFont="1" applyFill="1" applyBorder="1" applyAlignment="1" applyProtection="1">
      <alignment horizontal="center" vertical="center"/>
      <protection locked="0"/>
    </xf>
    <xf numFmtId="0" fontId="49" fillId="3" borderId="6" xfId="0" applyFont="1" applyFill="1" applyBorder="1" applyAlignment="1" applyProtection="1">
      <alignment horizontal="center" vertical="center"/>
      <protection locked="0"/>
    </xf>
    <xf numFmtId="9" fontId="49" fillId="3" borderId="6" xfId="0" applyNumberFormat="1" applyFont="1" applyFill="1" applyBorder="1" applyAlignment="1" applyProtection="1">
      <alignment horizontal="center" vertical="center"/>
      <protection locked="0"/>
    </xf>
    <xf numFmtId="0" fontId="49" fillId="3" borderId="6" xfId="0" applyFont="1" applyFill="1" applyBorder="1" applyProtection="1">
      <protection locked="0"/>
    </xf>
    <xf numFmtId="167" fontId="49" fillId="3" borderId="6" xfId="1" applyNumberFormat="1" applyFont="1" applyFill="1" applyBorder="1" applyAlignment="1" applyProtection="1">
      <alignment horizontal="right" vertical="center"/>
      <protection locked="0"/>
    </xf>
    <xf numFmtId="0" fontId="49" fillId="4" borderId="1" xfId="0" applyFont="1" applyFill="1" applyBorder="1" applyAlignment="1" applyProtection="1">
      <alignment horizontal="center" vertical="center" wrapText="1"/>
      <protection locked="0"/>
    </xf>
    <xf numFmtId="9" fontId="49" fillId="4" borderId="1" xfId="0" applyNumberFormat="1" applyFont="1" applyFill="1" applyBorder="1" applyAlignment="1" applyProtection="1">
      <alignment horizontal="center" vertical="center" wrapText="1"/>
      <protection locked="0"/>
    </xf>
    <xf numFmtId="9" fontId="49" fillId="4" borderId="1" xfId="3" applyFont="1" applyFill="1" applyBorder="1" applyAlignment="1" applyProtection="1">
      <alignment horizontal="center" vertical="center"/>
      <protection locked="0"/>
    </xf>
    <xf numFmtId="9" fontId="49" fillId="4" borderId="1" xfId="0" applyNumberFormat="1" applyFont="1" applyFill="1" applyBorder="1" applyAlignment="1" applyProtection="1">
      <alignment horizontal="center" vertical="center"/>
      <protection locked="0"/>
    </xf>
    <xf numFmtId="0" fontId="49" fillId="4" borderId="1" xfId="0" applyFont="1" applyFill="1" applyBorder="1" applyProtection="1">
      <protection locked="0"/>
    </xf>
    <xf numFmtId="167" fontId="49" fillId="4" borderId="1" xfId="1" applyNumberFormat="1" applyFont="1" applyFill="1" applyBorder="1" applyAlignment="1" applyProtection="1">
      <alignment horizontal="right" vertical="center"/>
      <protection locked="0"/>
    </xf>
    <xf numFmtId="9" fontId="49" fillId="4" borderId="1" xfId="0" applyNumberFormat="1" applyFont="1" applyFill="1" applyBorder="1" applyProtection="1">
      <protection locked="0"/>
    </xf>
    <xf numFmtId="0" fontId="53" fillId="0" borderId="27" xfId="0" applyFont="1" applyBorder="1" applyAlignment="1" applyProtection="1">
      <alignment horizontal="center" vertical="center"/>
      <protection locked="0"/>
    </xf>
    <xf numFmtId="167" fontId="53" fillId="0" borderId="27" xfId="2" applyNumberFormat="1" applyFont="1" applyFill="1" applyBorder="1" applyAlignment="1" applyProtection="1">
      <alignment horizontal="right" vertical="center"/>
      <protection locked="0"/>
    </xf>
    <xf numFmtId="0" fontId="49" fillId="0" borderId="0" xfId="0" applyFont="1" applyAlignment="1" applyProtection="1">
      <alignment wrapText="1"/>
      <protection locked="0"/>
    </xf>
    <xf numFmtId="0" fontId="49" fillId="0" borderId="0" xfId="0" applyFont="1" applyAlignment="1" applyProtection="1">
      <alignment horizontal="center"/>
      <protection locked="0"/>
    </xf>
    <xf numFmtId="0" fontId="49" fillId="0" borderId="0" xfId="0" applyFont="1" applyAlignment="1" applyProtection="1">
      <alignment horizontal="center" wrapText="1"/>
      <protection locked="0"/>
    </xf>
    <xf numFmtId="0" fontId="71" fillId="0" borderId="0" xfId="0" applyFont="1" applyProtection="1">
      <protection locked="0"/>
    </xf>
    <xf numFmtId="0" fontId="71" fillId="0" borderId="0" xfId="0" applyFont="1" applyAlignment="1" applyProtection="1">
      <alignment wrapText="1"/>
      <protection locked="0"/>
    </xf>
    <xf numFmtId="0" fontId="71" fillId="0" borderId="0" xfId="0" applyFont="1" applyAlignment="1" applyProtection="1">
      <alignment horizontal="center"/>
      <protection locked="0"/>
    </xf>
    <xf numFmtId="0" fontId="71" fillId="0" borderId="0" xfId="0" applyFont="1" applyAlignment="1" applyProtection="1">
      <alignment horizontal="center" wrapText="1"/>
      <protection locked="0"/>
    </xf>
    <xf numFmtId="0" fontId="72" fillId="0" borderId="0" xfId="0" applyFont="1" applyAlignment="1" applyProtection="1">
      <alignment horizontal="center" wrapText="1"/>
      <protection locked="0"/>
    </xf>
    <xf numFmtId="0" fontId="71" fillId="0" borderId="30" xfId="0" applyFont="1" applyBorder="1" applyAlignment="1" applyProtection="1">
      <alignment horizontal="center"/>
      <protection locked="0"/>
    </xf>
    <xf numFmtId="0" fontId="71" fillId="0" borderId="0" xfId="0" applyFont="1" applyAlignment="1" applyProtection="1">
      <alignment horizontal="center"/>
      <protection locked="0"/>
    </xf>
    <xf numFmtId="0" fontId="49" fillId="0" borderId="41" xfId="0" applyFont="1" applyBorder="1" applyAlignment="1" applyProtection="1">
      <alignment horizontal="center"/>
      <protection locked="0"/>
    </xf>
    <xf numFmtId="0" fontId="72" fillId="0" borderId="0" xfId="0" applyFont="1" applyAlignment="1" applyProtection="1">
      <alignment horizontal="right" wrapText="1"/>
      <protection locked="0"/>
    </xf>
    <xf numFmtId="0" fontId="49" fillId="0" borderId="0" xfId="0" applyFont="1" applyAlignment="1" applyProtection="1">
      <alignment horizontal="center"/>
      <protection locked="0"/>
    </xf>
    <xf numFmtId="0" fontId="18" fillId="0" borderId="0" xfId="0" applyFont="1" applyAlignment="1" applyProtection="1">
      <alignment horizontal="center" wrapText="1"/>
      <protection locked="0"/>
    </xf>
    <xf numFmtId="166" fontId="32" fillId="0" borderId="0" xfId="0" applyNumberFormat="1" applyFont="1" applyProtection="1">
      <protection locked="0"/>
    </xf>
    <xf numFmtId="0" fontId="32" fillId="0" borderId="0" xfId="0"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73" fillId="0" borderId="0" xfId="0" applyFont="1" applyProtection="1">
      <protection locked="0"/>
    </xf>
    <xf numFmtId="0" fontId="67" fillId="4" borderId="1" xfId="0" applyFont="1" applyFill="1" applyBorder="1" applyAlignment="1" applyProtection="1">
      <alignment horizontal="right" vertical="center"/>
      <protection locked="0"/>
    </xf>
    <xf numFmtId="0" fontId="35" fillId="4" borderId="1" xfId="0" applyFont="1" applyFill="1" applyBorder="1" applyAlignment="1" applyProtection="1">
      <alignment horizontal="center" vertical="center"/>
      <protection locked="0"/>
    </xf>
    <xf numFmtId="0" fontId="62" fillId="0" borderId="1" xfId="0" applyFont="1" applyBorder="1" applyAlignment="1" applyProtection="1">
      <alignment horizontal="right" vertical="center"/>
      <protection locked="0"/>
    </xf>
    <xf numFmtId="167" fontId="36" fillId="0" borderId="1" xfId="2" applyNumberFormat="1" applyFont="1" applyFill="1" applyBorder="1" applyAlignment="1" applyProtection="1">
      <alignment horizontal="right" vertical="center"/>
      <protection locked="0"/>
    </xf>
    <xf numFmtId="9" fontId="36" fillId="0" borderId="1" xfId="0" applyNumberFormat="1" applyFont="1" applyBorder="1" applyAlignment="1" applyProtection="1">
      <alignment horizontal="center" vertical="center" wrapText="1"/>
      <protection locked="0"/>
    </xf>
    <xf numFmtId="167" fontId="34" fillId="17" borderId="6" xfId="1" applyNumberFormat="1" applyFont="1" applyFill="1" applyBorder="1" applyAlignment="1" applyProtection="1">
      <alignment horizontal="right" vertical="center"/>
      <protection locked="0"/>
    </xf>
    <xf numFmtId="0" fontId="34" fillId="17" borderId="6" xfId="0" applyFont="1" applyFill="1" applyBorder="1" applyAlignment="1" applyProtection="1">
      <alignment horizontal="center" vertical="center" wrapText="1"/>
      <protection locked="0"/>
    </xf>
    <xf numFmtId="0" fontId="34" fillId="17" borderId="6" xfId="0" applyFont="1" applyFill="1" applyBorder="1" applyProtection="1">
      <protection locked="0"/>
    </xf>
    <xf numFmtId="9" fontId="34" fillId="17" borderId="6" xfId="3" applyFont="1" applyFill="1" applyBorder="1" applyAlignment="1" applyProtection="1">
      <alignment horizontal="center" vertical="center"/>
      <protection locked="0"/>
    </xf>
    <xf numFmtId="9" fontId="34" fillId="17" borderId="6" xfId="0" applyNumberFormat="1" applyFont="1" applyFill="1" applyBorder="1" applyAlignment="1" applyProtection="1">
      <alignment horizontal="center" vertical="center" wrapText="1"/>
      <protection locked="0"/>
    </xf>
    <xf numFmtId="0" fontId="34" fillId="17" borderId="1" xfId="0" applyFont="1" applyFill="1" applyBorder="1" applyAlignment="1" applyProtection="1">
      <alignment horizontal="center" vertical="center" wrapText="1"/>
      <protection locked="0"/>
    </xf>
    <xf numFmtId="0" fontId="74" fillId="17" borderId="1" xfId="0" applyFont="1" applyFill="1" applyBorder="1" applyAlignment="1" applyProtection="1">
      <alignment vertical="center"/>
      <protection locked="0"/>
    </xf>
    <xf numFmtId="0" fontId="34" fillId="17" borderId="1" xfId="0" applyFont="1" applyFill="1" applyBorder="1" applyAlignment="1" applyProtection="1">
      <alignment vertical="center"/>
      <protection locked="0"/>
    </xf>
    <xf numFmtId="0" fontId="67" fillId="3" borderId="1" xfId="0" applyFont="1" applyFill="1" applyBorder="1" applyAlignment="1" applyProtection="1">
      <alignment horizontal="right" vertical="center"/>
      <protection locked="0"/>
    </xf>
    <xf numFmtId="0" fontId="35" fillId="3" borderId="1" xfId="0" applyFont="1" applyFill="1" applyBorder="1" applyAlignment="1" applyProtection="1">
      <alignment horizontal="center" vertical="center"/>
      <protection locked="0"/>
    </xf>
    <xf numFmtId="0" fontId="37" fillId="0" borderId="7" xfId="0" applyFont="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4" fillId="16" borderId="0" xfId="0" applyFont="1" applyFill="1" applyProtection="1">
      <protection locked="0"/>
    </xf>
    <xf numFmtId="167" fontId="34" fillId="16" borderId="6" xfId="1" applyNumberFormat="1" applyFont="1" applyFill="1" applyBorder="1" applyAlignment="1" applyProtection="1">
      <alignment horizontal="right" vertical="center"/>
      <protection locked="0"/>
    </xf>
    <xf numFmtId="0" fontId="34" fillId="16" borderId="6" xfId="0" applyFont="1" applyFill="1" applyBorder="1" applyAlignment="1" applyProtection="1">
      <alignment horizontal="center" vertical="center" wrapText="1"/>
      <protection locked="0"/>
    </xf>
    <xf numFmtId="0" fontId="36" fillId="16" borderId="1" xfId="0" applyFont="1" applyFill="1" applyBorder="1" applyProtection="1">
      <protection locked="0"/>
    </xf>
    <xf numFmtId="0" fontId="36" fillId="16" borderId="1" xfId="0" applyFont="1" applyFill="1" applyBorder="1" applyAlignment="1" applyProtection="1">
      <alignment vertical="center"/>
      <protection locked="0"/>
    </xf>
    <xf numFmtId="0" fontId="34" fillId="16" borderId="1" xfId="0" applyFont="1" applyFill="1" applyBorder="1" applyProtection="1">
      <protection locked="0"/>
    </xf>
    <xf numFmtId="0" fontId="62" fillId="16" borderId="1" xfId="0" applyFont="1" applyFill="1" applyBorder="1" applyAlignment="1" applyProtection="1">
      <alignment horizontal="right" vertical="center"/>
      <protection locked="0"/>
    </xf>
    <xf numFmtId="0" fontId="36" fillId="16" borderId="1" xfId="0" applyFont="1" applyFill="1" applyBorder="1" applyAlignment="1" applyProtection="1">
      <alignment horizontal="right" vertical="center"/>
      <protection locked="0"/>
    </xf>
    <xf numFmtId="0" fontId="36" fillId="0" borderId="36" xfId="0" applyFont="1" applyBorder="1" applyAlignment="1">
      <alignment horizontal="center" vertical="center" wrapText="1"/>
    </xf>
    <xf numFmtId="0" fontId="36" fillId="0" borderId="7" xfId="0" applyFont="1" applyBorder="1" applyAlignment="1" applyProtection="1">
      <alignment horizontal="center" vertical="center"/>
      <protection locked="0"/>
    </xf>
    <xf numFmtId="167" fontId="31" fillId="13" borderId="1" xfId="1" applyNumberFormat="1" applyFont="1" applyFill="1" applyBorder="1" applyAlignment="1" applyProtection="1">
      <alignment horizontal="right" vertical="center"/>
      <protection locked="0"/>
    </xf>
    <xf numFmtId="0" fontId="31" fillId="13" borderId="1" xfId="0" applyFont="1" applyFill="1" applyBorder="1" applyAlignment="1" applyProtection="1">
      <alignment horizontal="center" vertical="center" wrapText="1"/>
      <protection locked="0"/>
    </xf>
    <xf numFmtId="0" fontId="31" fillId="13" borderId="1" xfId="0" applyFont="1" applyFill="1" applyBorder="1" applyProtection="1">
      <protection locked="0"/>
    </xf>
    <xf numFmtId="9" fontId="31" fillId="13" borderId="1" xfId="0" applyNumberFormat="1" applyFont="1" applyFill="1" applyBorder="1" applyAlignment="1" applyProtection="1">
      <alignment horizontal="center" vertical="center"/>
      <protection locked="0"/>
    </xf>
    <xf numFmtId="0" fontId="31" fillId="13" borderId="1" xfId="0" applyFont="1" applyFill="1" applyBorder="1" applyAlignment="1" applyProtection="1">
      <alignment horizontal="center" vertical="center"/>
      <protection locked="0"/>
    </xf>
    <xf numFmtId="0" fontId="34" fillId="13" borderId="1" xfId="0" applyFont="1" applyFill="1" applyBorder="1" applyAlignment="1" applyProtection="1">
      <alignment horizontal="center" vertical="center"/>
      <protection locked="0"/>
    </xf>
    <xf numFmtId="9" fontId="31" fillId="13" borderId="1" xfId="3" applyFont="1" applyFill="1" applyBorder="1" applyAlignment="1" applyProtection="1">
      <alignment horizontal="center" vertical="center"/>
      <protection locked="0"/>
    </xf>
    <xf numFmtId="9" fontId="31" fillId="13" borderId="1" xfId="0" applyNumberFormat="1" applyFont="1" applyFill="1" applyBorder="1" applyAlignment="1" applyProtection="1">
      <alignment horizontal="center" vertical="center" wrapText="1"/>
      <protection locked="0"/>
    </xf>
    <xf numFmtId="0" fontId="35" fillId="13" borderId="1" xfId="0" applyFont="1" applyFill="1" applyBorder="1" applyAlignment="1" applyProtection="1">
      <alignment vertical="center"/>
      <protection locked="0"/>
    </xf>
    <xf numFmtId="0" fontId="31" fillId="13" borderId="1" xfId="0" applyFont="1" applyFill="1" applyBorder="1" applyAlignment="1" applyProtection="1">
      <alignment vertical="center"/>
      <protection locked="0"/>
    </xf>
    <xf numFmtId="0" fontId="34" fillId="4" borderId="0" xfId="0" applyFont="1" applyFill="1" applyProtection="1">
      <protection locked="0"/>
    </xf>
    <xf numFmtId="0" fontId="74" fillId="3" borderId="1" xfId="0" applyFont="1" applyFill="1" applyBorder="1" applyAlignment="1" applyProtection="1">
      <alignment horizontal="right" vertical="center"/>
      <protection locked="0"/>
    </xf>
    <xf numFmtId="0" fontId="74" fillId="3" borderId="1" xfId="0" applyFont="1" applyFill="1" applyBorder="1" applyAlignment="1" applyProtection="1">
      <alignment horizontal="center" vertical="center"/>
      <protection locked="0"/>
    </xf>
    <xf numFmtId="0" fontId="74" fillId="3" borderId="1" xfId="0" applyFont="1" applyFill="1" applyBorder="1" applyAlignment="1" applyProtection="1">
      <alignment vertical="center"/>
      <protection locked="0"/>
    </xf>
    <xf numFmtId="165" fontId="75" fillId="2" borderId="1" xfId="5" applyNumberFormat="1" applyFont="1" applyFill="1" applyBorder="1" applyAlignment="1">
      <alignment horizontal="center" vertical="center" textRotation="90"/>
    </xf>
    <xf numFmtId="165" fontId="12" fillId="2" borderId="1" xfId="5" applyNumberFormat="1" applyFont="1" applyFill="1" applyBorder="1" applyAlignment="1">
      <alignment horizontal="center" vertical="center" textRotation="90"/>
    </xf>
    <xf numFmtId="0" fontId="76" fillId="6" borderId="1" xfId="0" applyFont="1" applyFill="1" applyBorder="1" applyAlignment="1">
      <alignment vertical="center"/>
    </xf>
  </cellXfs>
  <cellStyles count="6">
    <cellStyle name="Comma" xfId="1" builtinId="3"/>
    <cellStyle name="Currency" xfId="2" builtinId="4"/>
    <cellStyle name="Normal" xfId="0" builtinId="0"/>
    <cellStyle name="Normal 2" xfId="5"/>
    <cellStyle name="Normal 3" xfId="4"/>
    <cellStyle name="Percent" xfId="3" builtinId="5"/>
  </cellStyles>
  <dxfs count="13">
    <dxf>
      <font>
        <b val="0"/>
        <i val="0"/>
        <strike val="0"/>
        <condense val="0"/>
        <extend val="0"/>
        <outline val="0"/>
        <shadow val="0"/>
        <u val="none"/>
        <vertAlign val="baseline"/>
        <sz val="11"/>
        <color theme="1"/>
        <name val="Calisto MT"/>
        <scheme val="none"/>
      </font>
      <fill>
        <patternFill patternType="none">
          <fgColor indexed="64"/>
          <bgColor auto="1"/>
        </patternFill>
      </fill>
      <border diagonalUp="0" diagonalDown="0">
        <left/>
        <right/>
        <top style="thin">
          <color indexed="64"/>
        </top>
        <bottom style="thin">
          <color indexed="64"/>
        </bottom>
      </border>
    </dxf>
    <dxf>
      <font>
        <b val="0"/>
        <i val="0"/>
        <strike val="0"/>
        <condense val="0"/>
        <extend val="0"/>
        <outline val="0"/>
        <shadow val="0"/>
        <u val="none"/>
        <vertAlign val="baseline"/>
        <sz val="11"/>
        <color theme="1"/>
        <name val="Calisto MT"/>
        <scheme val="none"/>
      </font>
      <fill>
        <patternFill patternType="none">
          <fgColor indexed="64"/>
          <bgColor auto="1"/>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sto MT"/>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4"/>
        <color theme="0"/>
        <name val="Calisto MT"/>
        <scheme val="none"/>
      </font>
      <fill>
        <patternFill patternType="solid">
          <fgColor indexed="64"/>
          <bgColor theme="4"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sto MT"/>
        <scheme val="none"/>
      </font>
      <fill>
        <patternFill patternType="none">
          <fgColor indexed="64"/>
          <bgColor auto="1"/>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sto MT"/>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4"/>
        <color theme="0"/>
        <name val="Calisto MT"/>
        <scheme val="none"/>
      </font>
      <fill>
        <patternFill patternType="solid">
          <fgColor indexed="64"/>
          <bgColor theme="4" tint="-0.49998474074526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haredStrings" Target="sharedStrings.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79375</xdr:rowOff>
    </xdr:from>
    <xdr:ext cx="4540251" cy="11271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79375"/>
          <a:ext cx="4540251" cy="112712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4189868</xdr:colOff>
      <xdr:row>1</xdr:row>
      <xdr:rowOff>339044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23900" y="0"/>
          <a:ext cx="4551818" cy="1120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4</xdr:col>
      <xdr:colOff>796638</xdr:colOff>
      <xdr:row>0</xdr:row>
      <xdr:rowOff>0</xdr:rowOff>
    </xdr:from>
    <xdr:ext cx="4574961" cy="1124857"/>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06538" y="0"/>
          <a:ext cx="4574961" cy="112485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7</xdr:col>
      <xdr:colOff>81643</xdr:colOff>
      <xdr:row>0</xdr:row>
      <xdr:rowOff>95250</xdr:rowOff>
    </xdr:from>
    <xdr:to>
      <xdr:col>8</xdr:col>
      <xdr:colOff>4376964</xdr:colOff>
      <xdr:row>1</xdr:row>
      <xdr:rowOff>256268</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67418" y="95250"/>
          <a:ext cx="4533446" cy="11230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3444876</xdr:colOff>
      <xdr:row>1</xdr:row>
      <xdr:rowOff>349250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445000" y="0"/>
          <a:ext cx="4540251" cy="1127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3444876</xdr:colOff>
      <xdr:row>1</xdr:row>
      <xdr:rowOff>349250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4540251" cy="1127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3444877</xdr:colOff>
      <xdr:row>1</xdr:row>
      <xdr:rowOff>349250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10100" y="0"/>
          <a:ext cx="4565016" cy="1126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250031</xdr:colOff>
      <xdr:row>0</xdr:row>
      <xdr:rowOff>83344</xdr:rowOff>
    </xdr:from>
    <xdr:to>
      <xdr:col>8</xdr:col>
      <xdr:colOff>4052095</xdr:colOff>
      <xdr:row>1</xdr:row>
      <xdr:rowOff>432594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1981" y="83344"/>
          <a:ext cx="4525964" cy="1130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3444875</xdr:colOff>
      <xdr:row>1</xdr:row>
      <xdr:rowOff>349250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530725" cy="1130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3444876</xdr:colOff>
      <xdr:row>1</xdr:row>
      <xdr:rowOff>349250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530726" cy="1130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42335</xdr:rowOff>
    </xdr:from>
    <xdr:to>
      <xdr:col>8</xdr:col>
      <xdr:colOff>3380155</xdr:colOff>
      <xdr:row>1</xdr:row>
      <xdr:rowOff>391585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2335"/>
          <a:ext cx="4523155" cy="1130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285750</xdr:colOff>
      <xdr:row>0</xdr:row>
      <xdr:rowOff>63500</xdr:rowOff>
    </xdr:from>
    <xdr:to>
      <xdr:col>8</xdr:col>
      <xdr:colOff>4095750</xdr:colOff>
      <xdr:row>1</xdr:row>
      <xdr:rowOff>412750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47700" y="63500"/>
          <a:ext cx="4533900" cy="1130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273843</xdr:colOff>
      <xdr:row>0</xdr:row>
      <xdr:rowOff>226219</xdr:rowOff>
    </xdr:from>
    <xdr:to>
      <xdr:col>8</xdr:col>
      <xdr:colOff>3310097</xdr:colOff>
      <xdr:row>1</xdr:row>
      <xdr:rowOff>575469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3893" y="226219"/>
          <a:ext cx="4541204" cy="1130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349250</xdr:colOff>
      <xdr:row>0</xdr:row>
      <xdr:rowOff>582083</xdr:rowOff>
    </xdr:from>
    <xdr:to>
      <xdr:col>8</xdr:col>
      <xdr:colOff>4176638</xdr:colOff>
      <xdr:row>1</xdr:row>
      <xdr:rowOff>923773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1200" y="582083"/>
          <a:ext cx="4551288" cy="11227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306918</xdr:colOff>
      <xdr:row>0</xdr:row>
      <xdr:rowOff>0</xdr:rowOff>
    </xdr:from>
    <xdr:to>
      <xdr:col>8</xdr:col>
      <xdr:colOff>4134305</xdr:colOff>
      <xdr:row>1</xdr:row>
      <xdr:rowOff>341690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8868" y="0"/>
          <a:ext cx="4551287" cy="11227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20Castro/Desktop/Documentos%20Francis/Maestro%20de%20insumos/Maestro%20de%20insumos%20y%20matriz%20de%20presupuestaci&#243;n%20%20(17.04.2017).%20V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inpre-my.sharepoint.com/Users/Juana%20Herrera/Documents/POA%20&amp;%20PACC/2019/PACC_2019_CPTTE.%20Ver%202.0%20(Febrero%20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irecci&#243;n%20de%20Asuntos%20Comunitarios%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irecci&#243;n%20Legal%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ivisiones%20Regionales%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Tecnolog&#237;a%20de%20la%20Informaci&#243;n%20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Seguridad%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Recursos%20Humanos%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Pol&#237;ticas%20y%20Estrategias%20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OAI%20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Jur&#237;dic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ana%20Herrera/Documents/POA%20&amp;%20PACC/2019/PACC_2019_CPTTE.%20Ver%202.0%20(Febrero%202019).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PD%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pre-my.sharepoint.com/Users/Juana%20Herrera.CPTTE-LT-AR/Documents/POA%202022/Copy%20of%20POA%20MINPRE%202019%20(Autosa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AF%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pre-my.sharepoint.com/Users/Aileen%20Decamps/Downloads/Borrador%20POA%20Transport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pre-my.sharepoint.com/Users/Juana%20Herrera.MINPRE/Documents/POA%20&amp;%20PACC/2022/UTECT/Copy%20of%20POA%20MINPRE%202019%20(Autosav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ileen%20Decamps/AppData/Local/Temp/Temp1_FW_%20PAO%202023%20Firmados%20.zip/POA%20Direcci&#243;n%20Catastral%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inpre-my.sharepoint.com/Users/Aileen%20Decamps/Downloads/Copy%20of%20POA%20MINPRE%202019%20(Autosav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npre-my.sharepoint.com/Users/Francis%20Castro/Desktop/Documentos%20Francis/Maestro%20de%20insumos/Maestro%20de%20insumos%20y%20matriz%20de%20presupuestaci&#243;n%20%20(17.04.201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Presupuestacion2015"/>
      <sheetName val="PRODUCTOS"/>
      <sheetName val="SUBPRODUCTOS"/>
      <sheetName val="Maestro de Insumos"/>
      <sheetName val="Matriz de Presupuestacion 2013"/>
      <sheetName val="Maestros"/>
      <sheetName val="Hoja1"/>
      <sheetName val="Hoja2"/>
      <sheetName val="Hoja4"/>
      <sheetName val="Tasa de cambio"/>
      <sheetName val="Maestro de Insumos    "/>
      <sheetName val="Clasificador de Avances"/>
      <sheetName val="Libro de Códigos"/>
      <sheetName val="Libro de cód. Clasificador Avan"/>
      <sheetName val="Libro de cód."/>
      <sheetName val="Contactos y Seguimiento"/>
    </sheetNames>
    <sheetDataSet>
      <sheetData sheetId="0">
        <row r="3">
          <cell r="N3">
            <v>0</v>
          </cell>
        </row>
      </sheetData>
      <sheetData sheetId="1">
        <row r="1">
          <cell r="A1" t="str">
            <v>Region</v>
          </cell>
          <cell r="B1" t="str">
            <v>Customer</v>
          </cell>
        </row>
        <row r="2">
          <cell r="A2" t="str">
            <v>Administrativo y Financiero</v>
          </cell>
          <cell r="B2" t="str">
            <v>Sistema integrado de gestión administrativa financiera implementado</v>
          </cell>
          <cell r="D2" t="str">
            <v>Administrativa</v>
          </cell>
        </row>
        <row r="3">
          <cell r="A3" t="str">
            <v xml:space="preserve">Calidad en la Gestión </v>
          </cell>
          <cell r="B3" t="str">
            <v>Sistema de gestión de calidad implementado</v>
          </cell>
          <cell r="D3" t="str">
            <v>Administrativo y Financiero</v>
          </cell>
        </row>
        <row r="4">
          <cell r="A4" t="str">
            <v xml:space="preserve">Calidad en la Gestión </v>
          </cell>
          <cell r="B4" t="str">
            <v>Plan de mejoras asociado al Código Regional de Buenas Prácticas (CRBP)</v>
          </cell>
          <cell r="D4" t="str">
            <v xml:space="preserve">Calidad en la Gestión </v>
          </cell>
        </row>
        <row r="5">
          <cell r="A5" t="str">
            <v>Cartografía</v>
          </cell>
          <cell r="B5" t="str">
            <v>Base de datos cartográfica actualizada con procesos definidos e implementados</v>
          </cell>
          <cell r="D5" t="str">
            <v>Cartografía</v>
          </cell>
        </row>
        <row r="6">
          <cell r="A6" t="str">
            <v>Cartografía</v>
          </cell>
          <cell r="B6" t="str">
            <v>Publicaciones de análisis Geoestadístico</v>
          </cell>
          <cell r="D6" t="str">
            <v xml:space="preserve">Censos </v>
          </cell>
        </row>
        <row r="7">
          <cell r="A7" t="str">
            <v xml:space="preserve">Censos </v>
          </cell>
          <cell r="B7" t="str">
            <v>Censo Nacional Agropecuario (CENAGRO) realizado</v>
          </cell>
          <cell r="D7" t="str">
            <v xml:space="preserve">Compras y Contrataciones </v>
          </cell>
        </row>
        <row r="8">
          <cell r="A8" t="str">
            <v>Comunicaciones</v>
          </cell>
          <cell r="B8" t="str">
            <v>Plan de fortalecimiento para el acceso a la información estadística implementado</v>
          </cell>
          <cell r="D8" t="str">
            <v>Comunicaciones</v>
          </cell>
        </row>
        <row r="9">
          <cell r="A9" t="str">
            <v>Comunicaciones</v>
          </cell>
          <cell r="B9" t="str">
            <v>Centro de Documentación funcionando con estándares de calidad</v>
          </cell>
          <cell r="D9" t="str">
            <v>Cooperación Internacional</v>
          </cell>
        </row>
        <row r="10">
          <cell r="A10" t="str">
            <v>Comunicaciones</v>
          </cell>
          <cell r="B10" t="str">
            <v>Sistema de evaluación para conocer las necesidades y la satisfacción de los usuarios implementado para todas las áreas</v>
          </cell>
          <cell r="D10" t="str">
            <v>Coordinación Estadística</v>
          </cell>
        </row>
        <row r="11">
          <cell r="A11" t="str">
            <v>Comunicaciones</v>
          </cell>
          <cell r="B11" t="str">
            <v>Plan de Comunicación formulado e implementado</v>
          </cell>
          <cell r="D11" t="str">
            <v>Dirección Nacional</v>
          </cell>
        </row>
        <row r="12">
          <cell r="A12" t="str">
            <v>Comunicaciones</v>
          </cell>
          <cell r="B12" t="str">
            <v xml:space="preserve">Política de difusión de la producción estadística del SEN formulada e implementada </v>
          </cell>
          <cell r="D12" t="str">
            <v>Encuestas</v>
          </cell>
        </row>
        <row r="13">
          <cell r="A13" t="str">
            <v>Comunicaciones</v>
          </cell>
          <cell r="B13" t="str">
            <v xml:space="preserve">Publicaciones de revistas, reportajes y artículos periodísticos </v>
          </cell>
          <cell r="D13" t="str">
            <v xml:space="preserve">Escuela Nacional de Estadística </v>
          </cell>
        </row>
        <row r="14">
          <cell r="A14" t="str">
            <v>Comunicaciones</v>
          </cell>
          <cell r="B14" t="str">
            <v>Programa de promoción y formación de la cultura estadística en la República Dominicana definido e implementado</v>
          </cell>
          <cell r="D14" t="str">
            <v>Estadísticas Demográficas, Sociales y Culturales</v>
          </cell>
        </row>
        <row r="15">
          <cell r="A15" t="str">
            <v>Comunicaciones</v>
          </cell>
          <cell r="B15" t="str">
            <v>Sitio  web rediseñado</v>
          </cell>
          <cell r="D15" t="str">
            <v>Estadísticas Económicas</v>
          </cell>
        </row>
        <row r="16">
          <cell r="A16" t="str">
            <v>Comunicaciones</v>
          </cell>
          <cell r="B16" t="str">
            <v xml:space="preserve">Comunicación interna fortalecida </v>
          </cell>
          <cell r="D16" t="str">
            <v>Financiera</v>
          </cell>
        </row>
        <row r="17">
          <cell r="A17" t="str">
            <v>Comunicaciones</v>
          </cell>
          <cell r="B17" t="str">
            <v>Redes sociales fortalecidas</v>
          </cell>
          <cell r="D17" t="str">
            <v>Jurídico</v>
          </cell>
        </row>
        <row r="18">
          <cell r="A18" t="str">
            <v>Comunicaciones</v>
          </cell>
          <cell r="B18" t="str">
            <v>Directorio de Usuarios actualizado</v>
          </cell>
          <cell r="D18" t="str">
            <v xml:space="preserve">Metodología e Investigaciones </v>
          </cell>
        </row>
        <row r="19">
          <cell r="A19" t="str">
            <v>Comunicaciones</v>
          </cell>
          <cell r="B19" t="str">
            <v xml:space="preserve">Plataforma de Seguimiento de Solicitudes a Comunicaciones </v>
          </cell>
          <cell r="D19" t="str">
            <v>Oficinas Territoriales</v>
          </cell>
        </row>
        <row r="20">
          <cell r="A20" t="str">
            <v>Cooperación Internacional</v>
          </cell>
          <cell r="B20" t="str">
            <v>Sistema de  gestión de la cooperación internacional implementado</v>
          </cell>
          <cell r="D20" t="str">
            <v>Planificación y Desarrollo</v>
          </cell>
        </row>
        <row r="21">
          <cell r="A21" t="str">
            <v>Coordinación Estadística</v>
          </cell>
          <cell r="B21" t="str">
            <v>Plan Estadístico Nacional (PEN) implementado</v>
          </cell>
          <cell r="D21" t="str">
            <v>Recursos Humanos</v>
          </cell>
        </row>
        <row r="22">
          <cell r="A22" t="str">
            <v>Coordinación Estadística</v>
          </cell>
          <cell r="B22" t="str">
            <v xml:space="preserve">Marco normativo de la producción estadística del SEN implementada </v>
          </cell>
          <cell r="D22" t="str">
            <v>Tecnología de la Información</v>
          </cell>
        </row>
        <row r="23">
          <cell r="A23" t="str">
            <v>Dirección Nacional</v>
          </cell>
          <cell r="B23" t="str">
            <v>Observatorio OSIC-RD</v>
          </cell>
        </row>
        <row r="24">
          <cell r="A24" t="str">
            <v>Dirección Nacional</v>
          </cell>
          <cell r="B24" t="str">
            <v>Ley que crea el SEN aprobada</v>
          </cell>
        </row>
        <row r="25">
          <cell r="A25" t="str">
            <v>Dirección Nacional</v>
          </cell>
          <cell r="B25" t="str">
            <v>Institución posicionada en el ámbito internacional</v>
          </cell>
        </row>
        <row r="26">
          <cell r="A26" t="str">
            <v>Encuestas</v>
          </cell>
          <cell r="B26" t="str">
            <v>Sistema de Encuestas de Hogares ampliado y mejorado</v>
          </cell>
        </row>
        <row r="27">
          <cell r="A27" t="str">
            <v>Encuestas</v>
          </cell>
          <cell r="B27" t="str">
            <v>Encuesta Nacional de Ingresos y Gastos 2016-2017</v>
          </cell>
        </row>
        <row r="28">
          <cell r="A28" t="str">
            <v>Encuestas</v>
          </cell>
          <cell r="B28" t="str">
            <v>Encuesta Nacional de Inmigrantes (ENI)</v>
          </cell>
        </row>
        <row r="29">
          <cell r="A29" t="str">
            <v xml:space="preserve">Escuela Nacional de Estadística </v>
          </cell>
          <cell r="B29" t="str">
            <v>Programa de Capacitación Estadística para el personal de la ONE y el resto del SEN formulado e implementado</v>
          </cell>
        </row>
        <row r="30">
          <cell r="A30" t="str">
            <v xml:space="preserve">Escuela Nacional de Estadística </v>
          </cell>
          <cell r="B30" t="str">
            <v>Plan de capacitación a usuarios clave formulado e implementado</v>
          </cell>
        </row>
        <row r="31">
          <cell r="A31" t="str">
            <v xml:space="preserve">Escuela Nacional de Estadística </v>
          </cell>
          <cell r="B31" t="str">
            <v>Gestión de la Escuela Nacional de Estadística (ENE) fortalecida</v>
          </cell>
        </row>
        <row r="32">
          <cell r="A32" t="str">
            <v>Estadísticas Demográficas, Sociales y Culturales</v>
          </cell>
          <cell r="B32" t="str">
            <v>Indicadores y series estadísticas basados en los registros administrativos y ampliados del área demográfica</v>
          </cell>
        </row>
        <row r="33">
          <cell r="A33" t="str">
            <v>Estadísticas Demográficas, Sociales y Culturales</v>
          </cell>
          <cell r="B33" t="str">
            <v>Proyecciones de Población realizadas</v>
          </cell>
        </row>
        <row r="34">
          <cell r="A34" t="str">
            <v>Estadísticas Demográficas, Sociales y Culturales</v>
          </cell>
          <cell r="B34" t="str">
            <v>Anuarios publicados - Estadísticas Sociales y Demográficas (socio demográfico)</v>
          </cell>
        </row>
        <row r="35">
          <cell r="A35" t="str">
            <v>Estadísticas Económicas</v>
          </cell>
          <cell r="B35" t="str">
            <v>Sistema de Indicadores para la Planificación Social y Económica (SINID)</v>
          </cell>
        </row>
        <row r="36">
          <cell r="A36" t="str">
            <v>Estadísticas Económicas</v>
          </cell>
          <cell r="B36" t="str">
            <v>Registro Nacional de Establecimientos, RNE</v>
          </cell>
        </row>
        <row r="37">
          <cell r="A37" t="str">
            <v>Estadísticas Económicas</v>
          </cell>
          <cell r="B37" t="str">
            <v>Directorio de Empresas y Establecimientos (DEE) ampliado y mejorado</v>
          </cell>
        </row>
        <row r="38">
          <cell r="A38" t="str">
            <v>Estadísticas Económicas</v>
          </cell>
          <cell r="B38" t="str">
            <v>Sistema de Encuesta de Actividad Económica Ampliado y Mejorado</v>
          </cell>
        </row>
        <row r="39">
          <cell r="A39" t="str">
            <v>Estadísticas Económicas</v>
          </cell>
          <cell r="B39" t="str">
            <v>Sistema de Estadística para la Medición de Bienestar implementado</v>
          </cell>
        </row>
        <row r="40">
          <cell r="A40" t="str">
            <v>Estadísticas Económicas</v>
          </cell>
          <cell r="B40" t="str">
            <v>Sistema de estimación de índices económicos actualizados</v>
          </cell>
        </row>
        <row r="41">
          <cell r="A41" t="str">
            <v>Estadísticas Económicas</v>
          </cell>
          <cell r="B41" t="str">
            <v>Adaptación nacional de clasificadores internacionales</v>
          </cell>
        </row>
        <row r="42">
          <cell r="A42" t="str">
            <v>Estadísticas Económicas</v>
          </cell>
          <cell r="B42" t="str">
            <v>Indicadores y series estadísticas basados en los registros administrativos y ampliados del área económica</v>
          </cell>
        </row>
        <row r="43">
          <cell r="A43" t="str">
            <v>Estadísticas Económicas</v>
          </cell>
          <cell r="B43" t="str">
            <v xml:space="preserve">Anuarios publicados - Estadísticas Económicas </v>
          </cell>
        </row>
        <row r="44">
          <cell r="A44" t="str">
            <v>Jurídico</v>
          </cell>
          <cell r="B44" t="str">
            <v>Gestión legal fortalecida</v>
          </cell>
        </row>
        <row r="45">
          <cell r="A45" t="str">
            <v>Jurídico</v>
          </cell>
          <cell r="B45" t="str">
            <v>Políticas y procedimientos que garanticen el secreto estadístico a nivel institucional implementado</v>
          </cell>
        </row>
        <row r="46">
          <cell r="A46" t="str">
            <v xml:space="preserve">Metodología e Investigaciones </v>
          </cell>
          <cell r="B46" t="str">
            <v>Programa de investigación y metodología utilizando información existente</v>
          </cell>
        </row>
        <row r="47">
          <cell r="A47" t="str">
            <v xml:space="preserve">Metodología e Investigaciones </v>
          </cell>
          <cell r="B47" t="str">
            <v>Plan de seguimiento a la implementación de las políticas y las normas de transversalización del enfoque de género y de visibilización de grupos</v>
          </cell>
        </row>
        <row r="48">
          <cell r="A48" t="str">
            <v xml:space="preserve">Metodología e Investigaciones </v>
          </cell>
          <cell r="B48" t="str">
            <v xml:space="preserve">Producción de información con enfoque de género mejorada </v>
          </cell>
        </row>
        <row r="49">
          <cell r="A49" t="str">
            <v xml:space="preserve">Metodología e Investigaciones </v>
          </cell>
          <cell r="B49" t="str">
            <v xml:space="preserve">Política y normas de producción estadística con enfoque de género y de visibilización de grupos vulnerables </v>
          </cell>
        </row>
        <row r="50">
          <cell r="A50" t="str">
            <v>Oficinas Territoriales</v>
          </cell>
          <cell r="B50" t="str">
            <v>Indicadores con perspectiva territorial calculados</v>
          </cell>
        </row>
        <row r="51">
          <cell r="A51" t="str">
            <v>Oficinas Territoriales</v>
          </cell>
          <cell r="B51" t="str">
            <v>Programa estadístico territorial diseñado e implementado</v>
          </cell>
        </row>
        <row r="52">
          <cell r="A52" t="str">
            <v>Planificación y Desarrollo</v>
          </cell>
          <cell r="B52" t="str">
            <v>Sistema integrado de planificación y control de gestión implementado</v>
          </cell>
        </row>
        <row r="53">
          <cell r="A53" t="str">
            <v>Planificación y Desarrollo</v>
          </cell>
          <cell r="B53" t="str">
            <v>Plan de producción estadística de la ONE definido y actualizado</v>
          </cell>
        </row>
        <row r="54">
          <cell r="A54" t="str">
            <v>Planificación y Desarrollo</v>
          </cell>
          <cell r="B54" t="str">
            <v xml:space="preserve">Metodología definida e implementada para gestionar la realización de los censos nacionales y otros productos priorizados </v>
          </cell>
        </row>
        <row r="55">
          <cell r="A55" t="str">
            <v>Recursos Humanos</v>
          </cell>
          <cell r="B55" t="str">
            <v>Políticas y normas de gestión humana e institucional con enfoque de género y de visibilización de grupos vulnerables definidas e implementadas</v>
          </cell>
        </row>
        <row r="56">
          <cell r="A56" t="str">
            <v>Recursos Humanos</v>
          </cell>
          <cell r="B56" t="str">
            <v>Manual de funciones de los departamentos de estadística de las instituciones y organismos del Estado diseñado en coordinación con el Ministerio de Administración Pública (MAP)</v>
          </cell>
        </row>
        <row r="57">
          <cell r="A57" t="str">
            <v>Recursos Humanos</v>
          </cell>
          <cell r="B57" t="str">
            <v>Sistema integrado de gestión humana con enfoque de género y de visibilización de grupos vulnerables implementado</v>
          </cell>
        </row>
        <row r="58">
          <cell r="A58" t="str">
            <v>Recursos Humanos</v>
          </cell>
          <cell r="B58" t="str">
            <v>Estructura organizativa enfocada en los procesos implementada</v>
          </cell>
        </row>
        <row r="59">
          <cell r="A59" t="str">
            <v>Recursos Humanos</v>
          </cell>
          <cell r="B59" t="str">
            <v>Programa de gestión del cambio implementado</v>
          </cell>
        </row>
        <row r="60">
          <cell r="A60" t="str">
            <v>Tecnología de la Información</v>
          </cell>
          <cell r="B60" t="str">
            <v>Plan de adopción del uso de nuevas tecnologías en la producción estadística formulado e implementado</v>
          </cell>
        </row>
        <row r="61">
          <cell r="A61" t="str">
            <v>Tecnología de la Información</v>
          </cell>
          <cell r="B61" t="str">
            <v>Repositorio único de estadística e indicadores fortalecido</v>
          </cell>
        </row>
        <row r="62">
          <cell r="A62" t="str">
            <v>Tecnología de la Información</v>
          </cell>
          <cell r="B62" t="str">
            <v>Infraestructura tecnológica fortalecida</v>
          </cell>
        </row>
        <row r="63">
          <cell r="A63" t="str">
            <v>Tecnología de la Información</v>
          </cell>
          <cell r="B63" t="str">
            <v xml:space="preserve">Sistema de gestión de servicios de Tecnología de la Información y las Comunicaciones (TIC) </v>
          </cell>
        </row>
        <row r="64">
          <cell r="A64" t="str">
            <v>Tecnología de la Información</v>
          </cell>
          <cell r="B64" t="str">
            <v>Sistema de gestión de la seguridad de la información implementado</v>
          </cell>
        </row>
        <row r="65">
          <cell r="A65">
            <v>0</v>
          </cell>
          <cell r="B65">
            <v>0</v>
          </cell>
        </row>
      </sheetData>
      <sheetData sheetId="2">
        <row r="1">
          <cell r="A1" t="str">
            <v>Región</v>
          </cell>
        </row>
        <row r="2">
          <cell r="A2" t="str">
            <v>Adaptación nacional de clasificadores internacionales</v>
          </cell>
        </row>
        <row r="3">
          <cell r="A3" t="str">
            <v>Adaptación nacional de clasificadores internacionales</v>
          </cell>
        </row>
        <row r="4">
          <cell r="A4" t="str">
            <v xml:space="preserve">Anuarios Publicados </v>
          </cell>
        </row>
        <row r="5">
          <cell r="A5" t="str">
            <v xml:space="preserve">Anuarios Publicados </v>
          </cell>
        </row>
        <row r="6">
          <cell r="A6" t="str">
            <v xml:space="preserve">Anuarios Publicados </v>
          </cell>
        </row>
        <row r="7">
          <cell r="A7" t="str">
            <v xml:space="preserve">Anuarios publicados - Estadísticas Económicas </v>
          </cell>
        </row>
        <row r="8">
          <cell r="A8" t="str">
            <v>Anuarios publicados - Estadísticas Sociales y Demográficas (socio demográfico)</v>
          </cell>
        </row>
        <row r="9">
          <cell r="A9" t="str">
            <v>Anuarios publicados - Estadísticas Sociales y Demográficas (socio demográfico)</v>
          </cell>
        </row>
        <row r="10">
          <cell r="A10" t="str">
            <v>Anuarios publicados - Estadísticas Sociales y Demográficas (socio demográfico)</v>
          </cell>
        </row>
        <row r="11">
          <cell r="A11" t="str">
            <v>Anuarios publicados - Estadísticas Sociales y Demográficas (socio demográfico)</v>
          </cell>
        </row>
        <row r="12">
          <cell r="A12" t="str">
            <v>Base de datos cartográfica actualizada con procesos definidos e implementados</v>
          </cell>
        </row>
        <row r="13">
          <cell r="A13" t="str">
            <v>Base de datos cartográfica actualizada con procesos definidos e implementados</v>
          </cell>
        </row>
        <row r="14">
          <cell r="A14" t="str">
            <v>Censo Nacional Agropecuario (CENAGRO) realizado</v>
          </cell>
        </row>
        <row r="15">
          <cell r="A15" t="str">
            <v>Censo Nacional Agropecuario (CENAGRO) realizado</v>
          </cell>
        </row>
        <row r="16">
          <cell r="A16" t="str">
            <v>Censo Nacional Agropecuario (CENAGRO) realizado</v>
          </cell>
        </row>
        <row r="17">
          <cell r="A17" t="str">
            <v>Centro de Documentación funcionando con estándares de calidad</v>
          </cell>
        </row>
        <row r="18">
          <cell r="A18" t="str">
            <v>Comunicación interna fortalecida</v>
          </cell>
        </row>
        <row r="19">
          <cell r="A19" t="str">
            <v>Comunicación interna fortalecida</v>
          </cell>
        </row>
        <row r="20">
          <cell r="A20" t="str">
            <v>Directorio de Empresas y Establecimientos (DEE) ampliado y mejorado</v>
          </cell>
        </row>
        <row r="21">
          <cell r="A21" t="str">
            <v>Encuesta Nacional de Ingresos y Gastos 2016-2017</v>
          </cell>
        </row>
        <row r="22">
          <cell r="A22" t="str">
            <v>Encuesta Nacional de Inmigrantes (ENI)</v>
          </cell>
        </row>
        <row r="23">
          <cell r="A23" t="str">
            <v>Gestión de la Escuela Nacional de Estadística (ENE) fortalecida</v>
          </cell>
        </row>
        <row r="24">
          <cell r="A24" t="str">
            <v>Gestión de la Escuela Nacional de Estadística (ENE) fortalecida</v>
          </cell>
        </row>
        <row r="25">
          <cell r="A25" t="str">
            <v>Gestión de la Escuela Nacional de Estadística (ENE) fortalecida</v>
          </cell>
        </row>
        <row r="26">
          <cell r="A26" t="str">
            <v>Gestión legal fortalecida</v>
          </cell>
        </row>
        <row r="27">
          <cell r="A27" t="str">
            <v>Indicadores con perspectiva territorial calculados</v>
          </cell>
        </row>
        <row r="28">
          <cell r="A28" t="str">
            <v>Indicadores y series estadísticas basados en los registros administrativos y ampliados del área demográfica</v>
          </cell>
        </row>
        <row r="29">
          <cell r="A29" t="str">
            <v>Indicadores y series estadísticas basados en los registros administrativos y ampliados del área demográfica</v>
          </cell>
        </row>
        <row r="30">
          <cell r="A30" t="str">
            <v>Indicadores y series estadísticas basados en los registros administrativos y ampliados del área demográfica</v>
          </cell>
        </row>
        <row r="31">
          <cell r="A31" t="str">
            <v>Indicadores y series estadísticas basados en los registros administrativos y ampliados del área demográfica</v>
          </cell>
        </row>
        <row r="32">
          <cell r="A32" t="str">
            <v>Indicadores y series estadísticas basados en los registros administrativos y ampliados del área demográfica</v>
          </cell>
        </row>
        <row r="33">
          <cell r="A33" t="str">
            <v>Indicadores y series estadísticas basados en los registros administrativos y ampliados del área demográfica</v>
          </cell>
        </row>
        <row r="34">
          <cell r="A34" t="str">
            <v>Indicadores y series estadísticas basados en los registros administrativos y ampliados del área demográfica</v>
          </cell>
        </row>
        <row r="35">
          <cell r="A35" t="str">
            <v>Indicadores y series estadísticas basados en los registros administrativos y ampliados del área demográfica</v>
          </cell>
        </row>
        <row r="36">
          <cell r="A36" t="str">
            <v>Indicadores y series estadísticas basados en los registros administrativos y ampliados del área demográfica</v>
          </cell>
        </row>
        <row r="37">
          <cell r="A37" t="str">
            <v>Indicadores y series estadísticas basados en los registros administrativos y ampliados del área demográfica</v>
          </cell>
        </row>
        <row r="38">
          <cell r="A38" t="str">
            <v>Indicadores y series estadísticas basados en los registros administrativos y ampliados del área demográfica</v>
          </cell>
        </row>
        <row r="39">
          <cell r="A39" t="str">
            <v>Indicadores y series estadísticas basados en los registros administrativos y ampliados del área demográfica</v>
          </cell>
        </row>
        <row r="40">
          <cell r="A40" t="str">
            <v>Indicadores y series estadísticas basados en los registros administrativos y ampliados del área demográfica</v>
          </cell>
        </row>
        <row r="41">
          <cell r="A41" t="str">
            <v>Indicadores y series estadísticas basados en los registros administrativos y ampliados del área demográfica</v>
          </cell>
        </row>
        <row r="42">
          <cell r="A42" t="str">
            <v>Indicadores y series estadísticas basados en los registros administrativos y ampliados del área demográfica</v>
          </cell>
        </row>
        <row r="43">
          <cell r="A43" t="str">
            <v>Comunicación interna fortalecida</v>
          </cell>
        </row>
        <row r="44">
          <cell r="A44" t="str">
            <v>Indicadores y series estadísticas basados en los registros administrativos y ampliados del área económica</v>
          </cell>
        </row>
        <row r="45">
          <cell r="A45" t="str">
            <v>Indicadores y series estadísticas basados en los registros administrativos y ampliados del área económica</v>
          </cell>
        </row>
        <row r="46">
          <cell r="A46" t="str">
            <v>Indicadores y series estadísticas basados en los registros administrativos y ampliados del área económica</v>
          </cell>
        </row>
        <row r="47">
          <cell r="A47" t="str">
            <v>Indicadores y series estadísticas basados en los registros administrativos y ampliados del área económica</v>
          </cell>
        </row>
        <row r="48">
          <cell r="A48" t="str">
            <v>Indicadores y series estadísticas basados en los registros administrativos y ampliados del área económica</v>
          </cell>
        </row>
        <row r="49">
          <cell r="A49" t="str">
            <v>Indicadores y series estadísticas basados en los registros administrativos y ampliados del área económica</v>
          </cell>
        </row>
        <row r="50">
          <cell r="A50" t="str">
            <v>Indicadores y series estadísticas basados en los registros administrativos y ampliados del área económica</v>
          </cell>
        </row>
        <row r="51">
          <cell r="A51" t="str">
            <v>Indicadores y series estadísticas basados en los registros administrativos y ampliados del área económica</v>
          </cell>
        </row>
        <row r="52">
          <cell r="A52" t="str">
            <v>Indicadores y series estadísticas basados en los registros administrativos y ampliados del área económica</v>
          </cell>
        </row>
        <row r="53">
          <cell r="A53" t="str">
            <v>Indicadores y series estadísticas basados en los registros administrativos y ampliados del área económica</v>
          </cell>
        </row>
        <row r="54">
          <cell r="A54" t="str">
            <v>Indicadores y series estadísticas basados en los registros administrativos y ampliados del área económica</v>
          </cell>
        </row>
        <row r="55">
          <cell r="A55" t="str">
            <v>Indicadores y series estadísticas basados en los registros administrativos y ampliados del área económica</v>
          </cell>
        </row>
        <row r="56">
          <cell r="A56" t="str">
            <v>Indicadores y series estadísticas basados en los registros administrativos y ampliados del área económica</v>
          </cell>
        </row>
        <row r="57">
          <cell r="A57" t="str">
            <v>Indicadores y series estadísticas basados en los registros administrativos y ampliados del área económica</v>
          </cell>
        </row>
        <row r="58">
          <cell r="A58" t="str">
            <v>Indicadores y series estadísticas basados en los registros administrativos y ampliados del área económica</v>
          </cell>
        </row>
        <row r="59">
          <cell r="A59" t="str">
            <v>Indicadores y series estadísticas basados en los registros administrativos y ampliados del área económica</v>
          </cell>
        </row>
        <row r="60">
          <cell r="A60" t="str">
            <v>Indicadores y series estadísticas basados en los registros administrativos y ampliados del área económica</v>
          </cell>
        </row>
        <row r="61">
          <cell r="A61" t="str">
            <v>Indicadores y series estadísticas basados en los registros administrativos y ampliados del área económica</v>
          </cell>
        </row>
        <row r="62">
          <cell r="A62" t="str">
            <v>Indicadores y series estadísticas basados en los registros administrativos y ampliados del área económica</v>
          </cell>
        </row>
        <row r="63">
          <cell r="A63" t="str">
            <v>Indicadores y series estadísticas basados en los registros administrativos y ampliados del área económica</v>
          </cell>
        </row>
        <row r="64">
          <cell r="A64" t="str">
            <v>Indicadores y series estadísticas basados en los registros administrativos y ampliados del área económica</v>
          </cell>
        </row>
        <row r="65">
          <cell r="A65" t="str">
            <v>Indicadores y series estadísticas basados en los registros administrativos y ampliados del área económica</v>
          </cell>
        </row>
        <row r="66">
          <cell r="A66" t="str">
            <v>Infraestructura tecnológica fortalecida</v>
          </cell>
        </row>
        <row r="67">
          <cell r="A67" t="str">
            <v>Institución posicionada en el ámbito internacional</v>
          </cell>
        </row>
        <row r="68">
          <cell r="A68" t="str">
            <v>Institución posicionada en el ámbito internacional</v>
          </cell>
        </row>
        <row r="69">
          <cell r="A69" t="str">
            <v>Institución posicionada en el ámbito internacional</v>
          </cell>
        </row>
        <row r="70">
          <cell r="A70" t="str">
            <v>Institución posicionada en el ámbito internacional</v>
          </cell>
        </row>
        <row r="71">
          <cell r="A71" t="str">
            <v>Institución posicionada en el ámbito internacional</v>
          </cell>
        </row>
        <row r="72">
          <cell r="A72" t="str">
            <v>Estructura organizativa enfocada en los procesos implementada</v>
          </cell>
        </row>
        <row r="73">
          <cell r="A73" t="str">
            <v>Ley que crea el SEN aprobada</v>
          </cell>
        </row>
        <row r="74">
          <cell r="A74" t="str">
            <v>Manual de funciones de los departamentos de estadística de las instituciones y organismos del Estado diseñado en coordinación con el Ministerio de Administración Pública (MAP)</v>
          </cell>
        </row>
        <row r="75">
          <cell r="A75" t="str">
            <v xml:space="preserve">Marco normativo de la producción estadística del SEN implementada </v>
          </cell>
        </row>
        <row r="76">
          <cell r="A76" t="str">
            <v xml:space="preserve">Metodología definida e implementada para gestionar la realización de los censos nacionales y otros productos priorizados </v>
          </cell>
        </row>
        <row r="77">
          <cell r="A77" t="str">
            <v>Observatorio OSIC-RD</v>
          </cell>
        </row>
        <row r="78">
          <cell r="A78" t="str">
            <v>Plan de adopción del uso de nuevas tecnologías en la producción estadística formulado e implementado</v>
          </cell>
        </row>
        <row r="79">
          <cell r="A79" t="str">
            <v>Plan de adopción del uso de nuevas tecnologías en la producción estadística formulado e implementado</v>
          </cell>
        </row>
        <row r="80">
          <cell r="A80" t="str">
            <v>Plan de adopción del uso de nuevas tecnologías en la producción estadística formulado e implementado</v>
          </cell>
        </row>
        <row r="81">
          <cell r="A81" t="str">
            <v>Plan de capacitación a usuarios clave formulado e implementado</v>
          </cell>
        </row>
        <row r="82">
          <cell r="A82" t="str">
            <v>Plan de capacitación a usuarios clave formulado e implementado</v>
          </cell>
        </row>
        <row r="83">
          <cell r="A83" t="str">
            <v>Plan de capacitación a usuarios clave formulado e implementado</v>
          </cell>
        </row>
        <row r="84">
          <cell r="A84" t="str">
            <v>Plan de Comunicación formulado e implementado</v>
          </cell>
        </row>
        <row r="85">
          <cell r="A85" t="str">
            <v>Plan de Comunicación formulado e implementado</v>
          </cell>
        </row>
        <row r="86">
          <cell r="A86" t="str">
            <v>Plan de Comunicación formulado e implementado</v>
          </cell>
        </row>
        <row r="87">
          <cell r="A87" t="str">
            <v>Plan de fortalecimiento para el acceso a la información estadística implementado</v>
          </cell>
        </row>
        <row r="88">
          <cell r="A88" t="str">
            <v>Plan de mejoras asociado al Código Regional de Buenas Prácticas (CRBP)</v>
          </cell>
        </row>
        <row r="89">
          <cell r="A89" t="str">
            <v>Plan de producción estadística de la ONE definido y actualizado</v>
          </cell>
        </row>
        <row r="90">
          <cell r="A90" t="str">
            <v>Plan de producción estadística de la ONE definido y actualizado</v>
          </cell>
        </row>
        <row r="91">
          <cell r="A91" t="str">
            <v>Plan de seguimiento a la implementación de las políticas y las normas de transversalización del enfoque de género y de visibilización de grupos</v>
          </cell>
        </row>
        <row r="92">
          <cell r="A92" t="str">
            <v>Plan Estadístico Nacional (PEN) implementado</v>
          </cell>
        </row>
        <row r="93">
          <cell r="A93" t="str">
            <v>Plan Estadístico Nacional (PEN) implementado</v>
          </cell>
        </row>
        <row r="94">
          <cell r="A94" t="str">
            <v>Plan Estadístico Nacional (PEN) implementado</v>
          </cell>
        </row>
        <row r="95">
          <cell r="A95" t="str">
            <v>Plan Estadístico Nacional (PEN) implementado</v>
          </cell>
        </row>
        <row r="96">
          <cell r="A96" t="str">
            <v>Plan Estadístico Nacional (PEN) implementado</v>
          </cell>
        </row>
        <row r="97">
          <cell r="A97" t="str">
            <v>Plan Estadístico Nacional (PEN) implementado</v>
          </cell>
        </row>
        <row r="98">
          <cell r="A98" t="str">
            <v>Plan Estadístico Nacional (PEN) implementado</v>
          </cell>
        </row>
        <row r="99">
          <cell r="A99" t="str">
            <v>Plan Estadístico Nacional (PEN) implementado</v>
          </cell>
        </row>
        <row r="100">
          <cell r="A100" t="str">
            <v>Plan Estadístico Nacional (PEN) implementado</v>
          </cell>
        </row>
        <row r="101">
          <cell r="A101" t="str">
            <v>Plan Estadístico Nacional (PEN) implementado</v>
          </cell>
        </row>
        <row r="102">
          <cell r="A102" t="str">
            <v>Plan Estadístico Nacional (PEN) implementado</v>
          </cell>
        </row>
        <row r="103">
          <cell r="A103" t="str">
            <v>Plan Estadístico Nacional (PEN) implementado</v>
          </cell>
        </row>
        <row r="104">
          <cell r="A104" t="str">
            <v>Plan Estadístico Nacional (PEN) implementado</v>
          </cell>
        </row>
        <row r="105">
          <cell r="A105" t="str">
            <v>Plan Estadístico Nacional (PEN) implementado</v>
          </cell>
        </row>
        <row r="106">
          <cell r="A106" t="str">
            <v>Plan Estadístico Nacional (PEN) implementado</v>
          </cell>
        </row>
        <row r="107">
          <cell r="A107" t="str">
            <v>Plan Estadístico Nacional (PEN) implementado</v>
          </cell>
        </row>
        <row r="108">
          <cell r="A108" t="str">
            <v xml:space="preserve">Política de difusión de la producción estadística del SEN formulada e implementada </v>
          </cell>
        </row>
        <row r="109">
          <cell r="A109" t="str">
            <v xml:space="preserve">Política y normas de producción estadística con enfoque de género y de visibilización de grupos vulnerables </v>
          </cell>
        </row>
        <row r="110">
          <cell r="A110" t="str">
            <v xml:space="preserve">Política y normas de producción estadística con enfoque de género y de visibilización de grupos vulnerables </v>
          </cell>
        </row>
        <row r="111">
          <cell r="A111" t="str">
            <v>Políticas y normas de gestión humana e institucional con enfoque de género y de visibilización de grupos vulnerables definidas e implementadas</v>
          </cell>
        </row>
        <row r="112">
          <cell r="A112" t="str">
            <v>Políticas y procedimientos que garanticen el cumplimiento del secreto estadístico a nivel institucional implementados</v>
          </cell>
        </row>
        <row r="113">
          <cell r="A113" t="str">
            <v xml:space="preserve">Producción de información con enfoque de género mejorada </v>
          </cell>
        </row>
        <row r="114">
          <cell r="A114" t="str">
            <v xml:space="preserve">Producción de información con enfoque de género mejorada </v>
          </cell>
        </row>
        <row r="115">
          <cell r="A115" t="str">
            <v>Programa de Capacitación Estadística para el personal de la ONE y el resto del SEN formulado e implementado</v>
          </cell>
        </row>
        <row r="116">
          <cell r="A116" t="str">
            <v>Programa de Capacitación Estadística para el personal de la ONE y el resto del SEN formulado e implementado</v>
          </cell>
        </row>
        <row r="117">
          <cell r="A117" t="str">
            <v>Programa de gestión del cambio implementado</v>
          </cell>
        </row>
        <row r="118">
          <cell r="A118" t="str">
            <v>Programa de investigación y metodología utilizando información existente</v>
          </cell>
        </row>
        <row r="119">
          <cell r="A119" t="str">
            <v>Infraestructura tecnológica fortalecida</v>
          </cell>
        </row>
        <row r="120">
          <cell r="A120" t="str">
            <v>Infraestructura tecnológica fortalecida</v>
          </cell>
        </row>
        <row r="121">
          <cell r="A121" t="str">
            <v>Programa de investigación y metodología utilizando información existente</v>
          </cell>
        </row>
        <row r="122">
          <cell r="A122" t="str">
            <v>Programa de investigación y metodología utilizando información existente</v>
          </cell>
        </row>
        <row r="123">
          <cell r="A123" t="str">
            <v>Programa de promoción y formación de la cultura estadística en la República Dominicana definido e implementado</v>
          </cell>
        </row>
        <row r="124">
          <cell r="A124" t="str">
            <v>Programa de promoción y formación de la cultura estadística en la República Dominicana definido e implementado</v>
          </cell>
        </row>
        <row r="125">
          <cell r="A125" t="str">
            <v>Programa de promoción y formación de la cultura estadística en la República Dominicana definido e implementado</v>
          </cell>
        </row>
        <row r="126">
          <cell r="A126" t="str">
            <v>Programa de promoción y formación de la cultura estadística en la República Dominicana definido e implementado</v>
          </cell>
        </row>
        <row r="127">
          <cell r="A127" t="str">
            <v>Programa estadístico territorial diseñado e implementado</v>
          </cell>
        </row>
        <row r="128">
          <cell r="A128" t="str">
            <v>Programa estadístico territorial diseñado e implementado</v>
          </cell>
        </row>
        <row r="129">
          <cell r="A129" t="str">
            <v>Programa estadístico territorial diseñado e implementado</v>
          </cell>
        </row>
        <row r="130">
          <cell r="A130" t="str">
            <v>Programa estadístico territorial diseñado e implementado</v>
          </cell>
        </row>
        <row r="131">
          <cell r="A131" t="str">
            <v>Proyecciones de Población realizadas</v>
          </cell>
        </row>
        <row r="132">
          <cell r="A132" t="str">
            <v>Proyecciones de Población realizadas</v>
          </cell>
        </row>
        <row r="133">
          <cell r="A133" t="str">
            <v>Proyecciones de Población realizadas</v>
          </cell>
        </row>
        <row r="134">
          <cell r="A134" t="str">
            <v xml:space="preserve">Publicaciones de análisis Geoestadístico </v>
          </cell>
        </row>
        <row r="135">
          <cell r="A135" t="str">
            <v xml:space="preserve">Publicaciones de revistas, reportajes y artículos periodísticos </v>
          </cell>
        </row>
        <row r="136">
          <cell r="A136" t="str">
            <v xml:space="preserve">Publicaciones de revistas, reportajes y artículos periodísticos </v>
          </cell>
        </row>
        <row r="137">
          <cell r="A137" t="str">
            <v xml:space="preserve">Publicaciones de revistas, reportajes y artículos periodísticos </v>
          </cell>
        </row>
        <row r="138">
          <cell r="A138" t="str">
            <v>Registro Nacional de Establecimientos, RNE</v>
          </cell>
        </row>
        <row r="139">
          <cell r="A139" t="str">
            <v>Registro Nacional de Establecimientos, RNE</v>
          </cell>
        </row>
        <row r="140">
          <cell r="A140" t="str">
            <v>Registro Nacional de Establecimientos, RNE</v>
          </cell>
        </row>
        <row r="141">
          <cell r="A141" t="str">
            <v xml:space="preserve">Repositorio único de estadística e indicadores fortalecido </v>
          </cell>
        </row>
        <row r="142">
          <cell r="A142" t="str">
            <v xml:space="preserve">Repositorio único de estadística e indicadores fortalecido </v>
          </cell>
        </row>
        <row r="143">
          <cell r="A143" t="str">
            <v xml:space="preserve">Repositorio único de estadística e indicadores fortalecido </v>
          </cell>
        </row>
        <row r="144">
          <cell r="A144" t="str">
            <v xml:space="preserve">Repositorio único de estadística e indicadores fortalecido </v>
          </cell>
        </row>
        <row r="145">
          <cell r="A145" t="str">
            <v>Sistema de  gestión de la cooperación internacional implementado</v>
          </cell>
        </row>
        <row r="146">
          <cell r="A146" t="str">
            <v>Sistema de  gestión de la cooperación internacional implementado</v>
          </cell>
        </row>
        <row r="147">
          <cell r="A147" t="str">
            <v>Sistema de Encuesta de Actividad Económica Ampliado y Mejorado</v>
          </cell>
        </row>
        <row r="148">
          <cell r="A148" t="str">
            <v>Sistema de Encuestas de Hogares ampliado y mejorado</v>
          </cell>
        </row>
        <row r="149">
          <cell r="A149" t="str">
            <v>Sistema de Encuestas de Hogares ampliado y mejorado</v>
          </cell>
        </row>
        <row r="150">
          <cell r="A150" t="str">
            <v>Sistema de Encuestas de Hogares ampliado y mejorado</v>
          </cell>
        </row>
        <row r="151">
          <cell r="A151" t="str">
            <v>Sistema de Estadística para la Medición de Bienestar implementado</v>
          </cell>
        </row>
        <row r="152">
          <cell r="A152" t="str">
            <v>Sistema de Estadística para la Medición de Bienestar implementado</v>
          </cell>
        </row>
        <row r="153">
          <cell r="A153" t="str">
            <v>Sistema de estimación de índices económicos actualizados</v>
          </cell>
        </row>
        <row r="154">
          <cell r="A154" t="str">
            <v>Sistema de estimación de índices económicos actualizados</v>
          </cell>
        </row>
        <row r="155">
          <cell r="A155" t="str">
            <v>Sistema de estimación de índices económicos actualizados</v>
          </cell>
        </row>
        <row r="156">
          <cell r="A156" t="str">
            <v>Sistema de evaluación para conocer las necesidades y la satisfacción de los usuarios implementado para todas las áreas</v>
          </cell>
        </row>
        <row r="157">
          <cell r="A157" t="str">
            <v>Sistema de gestión de calidad implementado</v>
          </cell>
        </row>
        <row r="158">
          <cell r="A158" t="str">
            <v>Sistema de gestión de calidad implementado</v>
          </cell>
        </row>
        <row r="159">
          <cell r="A159" t="str">
            <v>Sistema de gestión de calidad implementado</v>
          </cell>
        </row>
        <row r="160">
          <cell r="A160" t="str">
            <v>Sistema de gestión de calidad implementado</v>
          </cell>
        </row>
        <row r="161">
          <cell r="A161" t="str">
            <v>Sistema de gestión de la seguridad de la información implementado</v>
          </cell>
        </row>
        <row r="162">
          <cell r="A162" t="str">
            <v xml:space="preserve">Sistema de gestión de servicios de Tecnología de la Información y las Comunicaciones (TIC) </v>
          </cell>
        </row>
        <row r="163">
          <cell r="A163" t="str">
            <v>Sistema de Indicadores para la Planificación Social y Económica (SINID)</v>
          </cell>
        </row>
        <row r="164">
          <cell r="A164" t="str">
            <v>Sistema integrado de gestión administrativa financiera implementado</v>
          </cell>
        </row>
        <row r="165">
          <cell r="A165" t="str">
            <v>Sistema integrado de gestión administrativa financiera implementado</v>
          </cell>
        </row>
        <row r="166">
          <cell r="A166" t="str">
            <v>Sistema integrado de gestión administrativa financiera implementado</v>
          </cell>
        </row>
        <row r="167">
          <cell r="A167" t="str">
            <v>Sistema integrado de gestión administrativa financiera implementado</v>
          </cell>
        </row>
        <row r="168">
          <cell r="A168" t="str">
            <v>Sistema integrado de gestión administrativa financiera implementado</v>
          </cell>
        </row>
        <row r="169">
          <cell r="A169" t="str">
            <v>Sistema integrado de gestión administrativa financiera implementado</v>
          </cell>
        </row>
        <row r="170">
          <cell r="A170" t="str">
            <v>Sistema integrado de gestión administrativa financiera implementado</v>
          </cell>
        </row>
        <row r="171">
          <cell r="A171" t="str">
            <v>Sistema integrado de gestión humana con enfoque de género y de visibilización de grupos vulnerables implementado</v>
          </cell>
        </row>
        <row r="172">
          <cell r="A172" t="str">
            <v>Sistema integrado de gestión humana con enfoque de género y de visibilización de grupos vulnerables implementado</v>
          </cell>
        </row>
        <row r="173">
          <cell r="A173" t="str">
            <v>Sistema integrado de gestión humana con enfoque de género y de visibilización de grupos vulnerables implementado</v>
          </cell>
        </row>
        <row r="174">
          <cell r="A174" t="str">
            <v>Sistema integrado de gestión humana con enfoque de género y de visibilización de grupos vulnerables implementado</v>
          </cell>
        </row>
        <row r="175">
          <cell r="A175" t="str">
            <v>Sistema integrado de planificación y control de gestión implementado</v>
          </cell>
        </row>
        <row r="176">
          <cell r="A176" t="str">
            <v>Sistema integrado de planificación y control de gestión implementado</v>
          </cell>
        </row>
        <row r="177">
          <cell r="A177" t="str">
            <v>Sistema integrado de planificación y control de gestión implementado</v>
          </cell>
        </row>
        <row r="178">
          <cell r="A178" t="str">
            <v>Sistema integrado de planificación y control de gestión implementado</v>
          </cell>
        </row>
        <row r="179">
          <cell r="A179" t="str">
            <v>Sistema integrado de planificación y control de gestión implementado</v>
          </cell>
        </row>
        <row r="180">
          <cell r="A180" t="str">
            <v>Sistema integrado de planificación y control de gestión implementado</v>
          </cell>
        </row>
        <row r="181">
          <cell r="A181" t="str">
            <v>Sistema integrado de planificación y control de gestión implementado</v>
          </cell>
        </row>
        <row r="182">
          <cell r="A182" t="str">
            <v>Sistema integrado de planificación y control de gestión implementado</v>
          </cell>
        </row>
        <row r="183">
          <cell r="A183" t="str">
            <v>Sitio  web rediseñado</v>
          </cell>
        </row>
        <row r="184">
          <cell r="A184" t="str">
            <v>Sitio  web rediseñado</v>
          </cell>
        </row>
        <row r="185">
          <cell r="A185" t="str">
            <v xml:space="preserve">Redes sociales fortalecidas </v>
          </cell>
        </row>
        <row r="186">
          <cell r="A186" t="str">
            <v xml:space="preserve">Redes sociales fortalecidas </v>
          </cell>
        </row>
        <row r="187">
          <cell r="A187" t="str">
            <v xml:space="preserve">Redes sociales fortalecidas </v>
          </cell>
        </row>
        <row r="188">
          <cell r="A188" t="str">
            <v xml:space="preserve">Redes sociales fortalecidas </v>
          </cell>
        </row>
        <row r="189">
          <cell r="A189" t="str">
            <v>Directorio de Usuarios actualizado</v>
          </cell>
        </row>
        <row r="190">
          <cell r="A190" t="str">
            <v xml:space="preserve">Plataforma de Seguimiento de Solicitudes a Comunicaciones </v>
          </cell>
        </row>
        <row r="191">
          <cell r="A191">
            <v>0</v>
          </cell>
        </row>
        <row r="192">
          <cell r="A192">
            <v>0</v>
          </cell>
        </row>
        <row r="193">
          <cell r="A193">
            <v>0</v>
          </cell>
        </row>
        <row r="194">
          <cell r="A194">
            <v>0</v>
          </cell>
        </row>
      </sheetData>
      <sheetData sheetId="3">
        <row r="1">
          <cell r="J1" t="str">
            <v>Costo mínimo</v>
          </cell>
          <cell r="K1" t="str">
            <v>Costo medio</v>
          </cell>
          <cell r="L1" t="str">
            <v>Costo máximo</v>
          </cell>
        </row>
      </sheetData>
      <sheetData sheetId="4"/>
      <sheetData sheetId="5"/>
      <sheetData sheetId="6"/>
      <sheetData sheetId="7"/>
      <sheetData sheetId="8"/>
      <sheetData sheetId="9"/>
      <sheetData sheetId="10">
        <row r="1">
          <cell r="F1" t="str">
            <v>CODIGO INSUMO</v>
          </cell>
        </row>
      </sheetData>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unitario"/>
      <sheetName val="Comunitario-IMP"/>
      <sheetName val="Libro de Códigos"/>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Imp 2023"/>
      <sheetName val="Libro de Códigos"/>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sheetName val="DDE-Imp"/>
      <sheetName val="Libro de Códigos"/>
    </sheetNames>
    <sheetDataSet>
      <sheetData sheetId="0" refreshError="1"/>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Libro de Códigos"/>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sheetName val="Seguridad-Imp"/>
      <sheetName val="Libro de Códigos"/>
    </sheetNames>
    <sheetDataSet>
      <sheetData sheetId="0" refreshError="1"/>
      <sheetData sheetId="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RHH-Imp"/>
      <sheetName val="Libro de Códigos"/>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E"/>
      <sheetName val="DPE-Imp"/>
      <sheetName val="Libro de Códigos"/>
    </sheetNames>
    <sheetDataSet>
      <sheetData sheetId="0" refreshError="1"/>
      <sheetData sheetId="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I"/>
      <sheetName val="OAI-Imp"/>
      <sheetName val="Libro de Códigos"/>
    </sheetNames>
    <sheetDataSet>
      <sheetData sheetId="0" refreshError="1"/>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U"/>
      <sheetName val="Libro de Código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D"/>
      <sheetName val="Libro de Códigos"/>
    </sheetNames>
    <sheetDataSet>
      <sheetData sheetId="0"/>
      <sheetData sheetId="1">
        <row r="3">
          <cell r="B3" t="str">
            <v>DDE</v>
          </cell>
        </row>
        <row r="4">
          <cell r="B4" t="str">
            <v>DAF</v>
          </cell>
        </row>
        <row r="7">
          <cell r="B7" t="str">
            <v>DRH</v>
          </cell>
        </row>
        <row r="8">
          <cell r="B8" t="str">
            <v>DSE</v>
          </cell>
        </row>
        <row r="9">
          <cell r="B9" t="str">
            <v>DTI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de Avances"/>
      <sheetName val="Libro de Código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 2022"/>
      <sheetName val="Libro de Códigos"/>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o de Códig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o de Códigos"/>
      <sheetName val="Clasificador de Avance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stral 2022"/>
      <sheetName val="Libro de Códigos"/>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HDL"/>
      <sheetName val="VM-PD"/>
      <sheetName val="VM-RPE"/>
      <sheetName val="VM-RPE-SETESSAN"/>
      <sheetName val="VM-PSI"/>
      <sheetName val="VM-PTI"/>
      <sheetName val="VM-PTI-311"/>
      <sheetName val="VM-SCG"/>
      <sheetName val="VM-SCG-SMP"/>
      <sheetName val="VM-SCG-RD"/>
      <sheetName val="CP-DMHF"/>
      <sheetName val="DC"/>
      <sheetName val="DJ"/>
      <sheetName val="DAEP"/>
      <sheetName val="DPD"/>
      <sheetName val="DTIC"/>
      <sheetName val="DAF"/>
      <sheetName val="CP-TTE"/>
      <sheetName val="DRRHH"/>
      <sheetName val="Plantilla"/>
      <sheetName val="Libro de Códigos"/>
      <sheetName val="Matriz Decisional"/>
      <sheetName val="Clasificador de Av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Presupuestacion2015"/>
      <sheetName val="PRODUCTOS"/>
      <sheetName val="SUBPRODUCTOS"/>
      <sheetName val="Maestro de Insumos"/>
      <sheetName val="Matriz de Presupuestacion 2013"/>
      <sheetName val="Maestros"/>
      <sheetName val="Hoja1"/>
      <sheetName val="Hoja2"/>
      <sheetName val="Hoja4"/>
      <sheetName val="Tasa de cambio"/>
      <sheetName val="Maestro de Insumos    "/>
      <sheetName val="Clasificador de Avances"/>
      <sheetName val="Libro de Códigos"/>
      <sheetName val="Libro de cód. Clasificador Avan"/>
      <sheetName val="Libro de cód."/>
      <sheetName val="Contactos y Seguimien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id="3" name="Tabla3" displayName="Tabla3" ref="L2:L7" totalsRowShown="0" headerRowDxfId="12" dataDxfId="10" headerRowBorderDxfId="11" tableBorderDxfId="9" totalsRowBorderDxfId="8">
  <autoFilter ref="L2:L7"/>
  <tableColumns count="1">
    <tableColumn id="1" name="Gestión del tiempo" dataDxfId="7"/>
  </tableColumns>
  <tableStyleInfo name="TableStyleMedium9" showFirstColumn="0" showLastColumn="0" showRowStripes="1" showColumnStripes="0"/>
</table>
</file>

<file path=xl/tables/table2.xml><?xml version="1.0" encoding="utf-8"?>
<table xmlns="http://schemas.openxmlformats.org/spreadsheetml/2006/main" id="4" name="Tabla4" displayName="Tabla4" ref="N2:O11" totalsRowShown="0" headerRowDxfId="6" dataDxfId="4" headerRowBorderDxfId="5" tableBorderDxfId="3" totalsRowBorderDxfId="2">
  <autoFilter ref="N2:O11"/>
  <tableColumns count="2">
    <tableColumn id="1" name="Unidad de medición" dataDxfId="1"/>
    <tableColumn id="2" name="Column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YS64"/>
  <sheetViews>
    <sheetView showGridLines="0" view="pageBreakPreview" topLeftCell="J1" zoomScale="60" zoomScaleNormal="70" workbookViewId="0">
      <selection activeCell="M43" sqref="M43"/>
    </sheetView>
  </sheetViews>
  <sheetFormatPr defaultColWidth="11.42578125" defaultRowHeight="15.75" x14ac:dyDescent="0.25"/>
  <cols>
    <col min="1" max="1" width="12.85546875" style="1" hidden="1" customWidth="1"/>
    <col min="2" max="2" width="8" style="232" hidden="1" customWidth="1"/>
    <col min="3" max="5" width="8" style="22" hidden="1" customWidth="1"/>
    <col min="6" max="9" width="8" style="23" hidden="1" customWidth="1"/>
    <col min="10" max="12" width="5.42578125" style="120" customWidth="1"/>
    <col min="13" max="13" width="77" style="120" customWidth="1"/>
    <col min="14" max="14" width="43.140625" style="129" customWidth="1"/>
    <col min="15" max="15" width="16.5703125" style="235" customWidth="1"/>
    <col min="16" max="16" width="31" style="235" customWidth="1"/>
    <col min="17" max="17" width="22.42578125" style="129" customWidth="1"/>
    <col min="18" max="18" width="13.140625" style="235" hidden="1" customWidth="1"/>
    <col min="19" max="20" width="17.42578125" style="129" customWidth="1"/>
    <col min="21" max="21" width="45.5703125" style="994" bestFit="1" customWidth="1"/>
    <col min="22" max="22" width="9.85546875" style="996" customWidth="1"/>
    <col min="23" max="23" width="17.5703125" style="996" hidden="1" customWidth="1"/>
    <col min="24" max="24" width="16" style="995" hidden="1" customWidth="1"/>
    <col min="25" max="32" width="8.7109375" style="234" hidden="1" customWidth="1"/>
    <col min="33" max="33" width="39.140625" style="234" hidden="1" customWidth="1"/>
    <col min="34" max="34" width="46.140625" style="234" hidden="1" customWidth="1"/>
    <col min="35" max="36" width="39.140625" style="234" hidden="1" customWidth="1"/>
    <col min="37" max="37" width="23.28515625" style="994" customWidth="1"/>
    <col min="38" max="38" width="26" style="993" customWidth="1"/>
    <col min="39" max="39" width="33" style="120" customWidth="1"/>
    <col min="40" max="40" width="11.42578125" style="120"/>
    <col min="41" max="41" width="18.42578125" style="120" bestFit="1" customWidth="1"/>
    <col min="42" max="54" width="11.42578125" style="120"/>
    <col min="55" max="16384" width="11.42578125" style="1"/>
  </cols>
  <sheetData>
    <row r="1" spans="1:669" s="25" customFormat="1" ht="61.5" customHeight="1" x14ac:dyDescent="0.25">
      <c r="A1" s="45" t="s">
        <v>6</v>
      </c>
      <c r="B1" s="45"/>
      <c r="C1" s="45"/>
      <c r="D1" s="45"/>
      <c r="E1" s="45"/>
      <c r="F1" s="45"/>
      <c r="G1" s="45"/>
      <c r="H1" s="45"/>
      <c r="I1" s="46"/>
      <c r="J1" s="115"/>
      <c r="K1" s="115"/>
      <c r="L1" s="115"/>
      <c r="M1" s="231"/>
      <c r="N1" s="246" t="s">
        <v>162</v>
      </c>
      <c r="O1" s="246"/>
      <c r="P1" s="246"/>
      <c r="Q1" s="246"/>
      <c r="R1" s="246"/>
      <c r="S1" s="246"/>
      <c r="T1" s="246"/>
      <c r="U1" s="560"/>
      <c r="V1" s="561"/>
      <c r="W1" s="564"/>
      <c r="X1" s="565"/>
      <c r="Y1" s="564"/>
      <c r="Z1" s="565"/>
      <c r="AA1" s="564"/>
      <c r="AB1" s="565"/>
      <c r="AC1" s="564"/>
      <c r="AD1" s="565"/>
      <c r="AE1" s="564"/>
      <c r="AF1" s="565"/>
      <c r="AG1" s="566" t="s">
        <v>1</v>
      </c>
      <c r="AH1" s="567"/>
      <c r="AI1" s="567"/>
      <c r="AJ1" s="568"/>
      <c r="AK1" s="560"/>
      <c r="AL1" s="561"/>
      <c r="AM1" s="120"/>
      <c r="AN1" s="120"/>
      <c r="AO1" s="120"/>
      <c r="AP1" s="120"/>
      <c r="AQ1" s="120"/>
      <c r="AR1" s="120"/>
      <c r="AS1" s="120"/>
      <c r="AT1" s="120"/>
      <c r="AU1" s="120"/>
      <c r="AV1" s="120"/>
      <c r="AW1" s="120"/>
      <c r="AX1" s="120"/>
      <c r="AY1" s="120"/>
      <c r="AZ1" s="120"/>
      <c r="BA1" s="120"/>
      <c r="BB1" s="120"/>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row>
    <row r="2" spans="1:669" s="25" customFormat="1" ht="34.5" customHeight="1" x14ac:dyDescent="0.25">
      <c r="A2" s="45"/>
      <c r="B2" s="45"/>
      <c r="C2" s="45"/>
      <c r="D2" s="45"/>
      <c r="E2" s="45"/>
      <c r="F2" s="45"/>
      <c r="G2" s="45"/>
      <c r="H2" s="45"/>
      <c r="I2" s="46"/>
      <c r="J2" s="115"/>
      <c r="K2" s="115"/>
      <c r="L2" s="115"/>
      <c r="M2" s="231"/>
      <c r="N2" s="118" t="s">
        <v>2</v>
      </c>
      <c r="O2" s="303" t="s">
        <v>99</v>
      </c>
      <c r="P2" s="303"/>
      <c r="Q2" s="303"/>
      <c r="R2" s="303"/>
      <c r="S2" s="303"/>
      <c r="T2" s="304"/>
      <c r="U2" s="301" t="s">
        <v>4</v>
      </c>
      <c r="V2" s="302"/>
      <c r="W2" s="571"/>
      <c r="X2" s="572"/>
      <c r="Y2" s="573"/>
      <c r="Z2" s="574"/>
      <c r="AA2" s="573"/>
      <c r="AB2" s="574"/>
      <c r="AC2" s="573"/>
      <c r="AD2" s="574"/>
      <c r="AE2" s="573"/>
      <c r="AF2" s="574"/>
      <c r="AG2" s="575"/>
      <c r="AH2" s="576"/>
      <c r="AI2" s="576"/>
      <c r="AJ2" s="577"/>
      <c r="AK2" s="315" t="s">
        <v>5</v>
      </c>
      <c r="AL2" s="292"/>
      <c r="AM2" s="120"/>
      <c r="AN2" s="120"/>
      <c r="AO2" s="120"/>
      <c r="AP2" s="120"/>
      <c r="AQ2" s="120"/>
      <c r="AR2" s="120"/>
      <c r="AS2" s="120"/>
      <c r="AT2" s="120"/>
      <c r="AU2" s="120"/>
      <c r="AV2" s="120"/>
      <c r="AW2" s="120"/>
      <c r="AX2" s="120"/>
      <c r="AY2" s="120"/>
      <c r="AZ2" s="120"/>
      <c r="BA2" s="120"/>
      <c r="BB2" s="120"/>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row>
    <row r="3" spans="1:669" s="656" customFormat="1" ht="24.75" customHeight="1" x14ac:dyDescent="0.3">
      <c r="A3" s="1041"/>
      <c r="B3" s="1041"/>
      <c r="C3" s="1041"/>
      <c r="D3" s="1041"/>
      <c r="E3" s="1041"/>
      <c r="F3" s="1041"/>
      <c r="G3" s="1041"/>
      <c r="H3" s="1041"/>
      <c r="I3" s="1041"/>
      <c r="J3" s="287" t="s">
        <v>6</v>
      </c>
      <c r="K3" s="288"/>
      <c r="L3" s="288"/>
      <c r="M3" s="288"/>
      <c r="N3" s="289"/>
      <c r="O3" s="289"/>
      <c r="P3" s="289"/>
      <c r="Q3" s="289"/>
      <c r="R3" s="290"/>
      <c r="S3" s="291" t="s">
        <v>7</v>
      </c>
      <c r="T3" s="292"/>
      <c r="U3" s="293" t="s">
        <v>8</v>
      </c>
      <c r="V3" s="295" t="s">
        <v>9</v>
      </c>
      <c r="W3" s="297" t="s">
        <v>10</v>
      </c>
      <c r="X3" s="297" t="s">
        <v>11</v>
      </c>
      <c r="Y3" s="286" t="s">
        <v>12</v>
      </c>
      <c r="Z3" s="286"/>
      <c r="AA3" s="286" t="s">
        <v>13</v>
      </c>
      <c r="AB3" s="286"/>
      <c r="AC3" s="286" t="s">
        <v>14</v>
      </c>
      <c r="AD3" s="286"/>
      <c r="AE3" s="286" t="s">
        <v>15</v>
      </c>
      <c r="AF3" s="286"/>
      <c r="AG3" s="578"/>
      <c r="AH3" s="579"/>
      <c r="AI3" s="579"/>
      <c r="AJ3" s="580"/>
      <c r="AK3" s="305" t="s">
        <v>16</v>
      </c>
      <c r="AL3" s="316" t="s">
        <v>17</v>
      </c>
      <c r="AM3" s="150"/>
      <c r="AN3" s="150"/>
      <c r="AO3" s="150"/>
      <c r="AP3" s="150"/>
      <c r="AQ3" s="150"/>
      <c r="AR3" s="150"/>
      <c r="AS3" s="150"/>
      <c r="AT3" s="150"/>
      <c r="AU3" s="150"/>
      <c r="AV3" s="150"/>
      <c r="AW3" s="150"/>
      <c r="AX3" s="150"/>
      <c r="AY3" s="150"/>
      <c r="AZ3" s="150"/>
      <c r="BA3" s="150"/>
      <c r="BB3" s="150"/>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c r="IV3" s="193"/>
      <c r="IW3" s="193"/>
      <c r="IX3" s="193"/>
      <c r="IY3" s="193"/>
      <c r="IZ3" s="193"/>
      <c r="JA3" s="193"/>
      <c r="JB3" s="193"/>
      <c r="JC3" s="193"/>
      <c r="JD3" s="193"/>
      <c r="JE3" s="193"/>
      <c r="JF3" s="193"/>
      <c r="JG3" s="193"/>
      <c r="JH3" s="193"/>
      <c r="JI3" s="193"/>
      <c r="JJ3" s="193"/>
      <c r="JK3" s="193"/>
      <c r="JL3" s="193"/>
      <c r="JM3" s="193"/>
      <c r="JN3" s="193"/>
      <c r="JO3" s="193"/>
      <c r="JP3" s="193"/>
      <c r="JQ3" s="193"/>
      <c r="JR3" s="193"/>
      <c r="JS3" s="193"/>
      <c r="JT3" s="193"/>
      <c r="JU3" s="193"/>
      <c r="JV3" s="193"/>
      <c r="JW3" s="193"/>
      <c r="JX3" s="193"/>
      <c r="JY3" s="193"/>
      <c r="JZ3" s="193"/>
      <c r="KA3" s="193"/>
      <c r="KB3" s="193"/>
      <c r="KC3" s="193"/>
      <c r="KD3" s="193"/>
      <c r="KE3" s="193"/>
      <c r="KF3" s="193"/>
      <c r="KG3" s="193"/>
      <c r="KH3" s="193"/>
      <c r="KI3" s="193"/>
      <c r="KJ3" s="193"/>
      <c r="KK3" s="193"/>
      <c r="KL3" s="193"/>
      <c r="KM3" s="193"/>
      <c r="KN3" s="193"/>
      <c r="KO3" s="193"/>
      <c r="KP3" s="193"/>
      <c r="KQ3" s="193"/>
      <c r="KR3" s="193"/>
      <c r="KS3" s="193"/>
      <c r="KT3" s="193"/>
      <c r="KU3" s="193"/>
      <c r="KV3" s="193"/>
      <c r="KW3" s="193"/>
      <c r="KX3" s="193"/>
      <c r="KY3" s="193"/>
      <c r="KZ3" s="193"/>
      <c r="LA3" s="193"/>
      <c r="LB3" s="193"/>
      <c r="LC3" s="193"/>
      <c r="LD3" s="193"/>
      <c r="LE3" s="193"/>
      <c r="LF3" s="193"/>
      <c r="LG3" s="193"/>
      <c r="LH3" s="193"/>
      <c r="LI3" s="193"/>
      <c r="LJ3" s="193"/>
      <c r="LK3" s="193"/>
      <c r="LL3" s="193"/>
      <c r="LM3" s="193"/>
      <c r="LN3" s="193"/>
      <c r="LO3" s="193"/>
      <c r="LP3" s="193"/>
      <c r="LQ3" s="193"/>
      <c r="LR3" s="193"/>
      <c r="LS3" s="193"/>
      <c r="LT3" s="193"/>
      <c r="LU3" s="193"/>
      <c r="LV3" s="193"/>
      <c r="LW3" s="193"/>
      <c r="LX3" s="193"/>
      <c r="LY3" s="193"/>
      <c r="LZ3" s="193"/>
      <c r="MA3" s="193"/>
      <c r="MB3" s="193"/>
      <c r="MC3" s="193"/>
      <c r="MD3" s="193"/>
      <c r="ME3" s="193"/>
      <c r="MF3" s="193"/>
      <c r="MG3" s="193"/>
      <c r="MH3" s="193"/>
      <c r="MI3" s="193"/>
      <c r="MJ3" s="193"/>
      <c r="MK3" s="193"/>
      <c r="ML3" s="193"/>
      <c r="MM3" s="193"/>
      <c r="MN3" s="193"/>
      <c r="MO3" s="193"/>
      <c r="MP3" s="193"/>
      <c r="MQ3" s="193"/>
      <c r="MR3" s="193"/>
      <c r="MS3" s="193"/>
      <c r="MT3" s="193"/>
      <c r="MU3" s="193"/>
      <c r="MV3" s="193"/>
      <c r="MW3" s="193"/>
      <c r="MX3" s="193"/>
      <c r="MY3" s="193"/>
      <c r="MZ3" s="193"/>
      <c r="NA3" s="193"/>
      <c r="NB3" s="193"/>
      <c r="NC3" s="193"/>
      <c r="ND3" s="193"/>
      <c r="NE3" s="193"/>
      <c r="NF3" s="193"/>
      <c r="NG3" s="193"/>
      <c r="NH3" s="193"/>
      <c r="NI3" s="193"/>
      <c r="NJ3" s="193"/>
      <c r="NK3" s="193"/>
      <c r="NL3" s="193"/>
      <c r="NM3" s="193"/>
      <c r="NN3" s="193"/>
      <c r="NO3" s="193"/>
      <c r="NP3" s="193"/>
      <c r="NQ3" s="193"/>
      <c r="NR3" s="193"/>
      <c r="NS3" s="193"/>
      <c r="NT3" s="193"/>
      <c r="NU3" s="193"/>
      <c r="NV3" s="193"/>
      <c r="NW3" s="193"/>
      <c r="NX3" s="193"/>
      <c r="NY3" s="193"/>
      <c r="NZ3" s="193"/>
      <c r="OA3" s="193"/>
      <c r="OB3" s="193"/>
      <c r="OC3" s="193"/>
      <c r="OD3" s="193"/>
      <c r="OE3" s="193"/>
      <c r="OF3" s="193"/>
      <c r="OG3" s="193"/>
      <c r="OH3" s="193"/>
      <c r="OI3" s="193"/>
      <c r="OJ3" s="193"/>
      <c r="OK3" s="193"/>
      <c r="OL3" s="193"/>
      <c r="OM3" s="193"/>
      <c r="ON3" s="193"/>
      <c r="OO3" s="193"/>
      <c r="OP3" s="193"/>
      <c r="OQ3" s="193"/>
      <c r="OR3" s="193"/>
      <c r="OS3" s="193"/>
      <c r="OT3" s="193"/>
      <c r="OU3" s="193"/>
      <c r="OV3" s="193"/>
      <c r="OW3" s="193"/>
      <c r="OX3" s="193"/>
      <c r="OY3" s="193"/>
      <c r="OZ3" s="193"/>
      <c r="PA3" s="193"/>
      <c r="PB3" s="193"/>
      <c r="PC3" s="193"/>
      <c r="PD3" s="193"/>
      <c r="PE3" s="193"/>
      <c r="PF3" s="193"/>
      <c r="PG3" s="193"/>
      <c r="PH3" s="193"/>
      <c r="PI3" s="193"/>
      <c r="PJ3" s="193"/>
      <c r="PK3" s="193"/>
      <c r="PL3" s="193"/>
      <c r="PM3" s="193"/>
      <c r="PN3" s="193"/>
      <c r="PO3" s="193"/>
      <c r="PP3" s="193"/>
      <c r="PQ3" s="193"/>
      <c r="PR3" s="193"/>
      <c r="PS3" s="193"/>
      <c r="PT3" s="193"/>
      <c r="PU3" s="193"/>
      <c r="PV3" s="193"/>
      <c r="PW3" s="193"/>
      <c r="PX3" s="193"/>
      <c r="PY3" s="193"/>
      <c r="PZ3" s="193"/>
      <c r="QA3" s="193"/>
      <c r="QB3" s="193"/>
      <c r="QC3" s="193"/>
      <c r="QD3" s="193"/>
      <c r="QE3" s="193"/>
      <c r="QF3" s="193"/>
      <c r="QG3" s="193"/>
      <c r="QH3" s="193"/>
      <c r="QI3" s="193"/>
      <c r="QJ3" s="193"/>
      <c r="QK3" s="193"/>
      <c r="QL3" s="193"/>
      <c r="QM3" s="193"/>
      <c r="QN3" s="193"/>
      <c r="QO3" s="193"/>
      <c r="QP3" s="193"/>
      <c r="QQ3" s="193"/>
      <c r="QR3" s="193"/>
      <c r="QS3" s="193"/>
      <c r="QT3" s="193"/>
      <c r="QU3" s="193"/>
      <c r="QV3" s="193"/>
      <c r="QW3" s="193"/>
      <c r="QX3" s="193"/>
      <c r="QY3" s="193"/>
      <c r="QZ3" s="193"/>
      <c r="RA3" s="193"/>
      <c r="RB3" s="193"/>
      <c r="RC3" s="193"/>
      <c r="RD3" s="193"/>
      <c r="RE3" s="193"/>
      <c r="RF3" s="193"/>
      <c r="RG3" s="193"/>
      <c r="RH3" s="193"/>
      <c r="RI3" s="193"/>
      <c r="RJ3" s="193"/>
      <c r="RK3" s="193"/>
      <c r="RL3" s="193"/>
      <c r="RM3" s="193"/>
      <c r="RN3" s="193"/>
      <c r="RO3" s="193"/>
      <c r="RP3" s="193"/>
      <c r="RQ3" s="193"/>
      <c r="RR3" s="193"/>
      <c r="RS3" s="193"/>
      <c r="RT3" s="193"/>
      <c r="RU3" s="193"/>
      <c r="RV3" s="193"/>
      <c r="RW3" s="193"/>
      <c r="RX3" s="193"/>
      <c r="RY3" s="193"/>
      <c r="RZ3" s="193"/>
      <c r="SA3" s="193"/>
      <c r="SB3" s="193"/>
      <c r="SC3" s="193"/>
      <c r="SD3" s="193"/>
      <c r="SE3" s="193"/>
      <c r="SF3" s="193"/>
      <c r="SG3" s="193"/>
      <c r="SH3" s="193"/>
      <c r="SI3" s="193"/>
      <c r="SJ3" s="193"/>
      <c r="SK3" s="193"/>
      <c r="SL3" s="193"/>
      <c r="SM3" s="193"/>
      <c r="SN3" s="193"/>
      <c r="SO3" s="193"/>
      <c r="SP3" s="193"/>
      <c r="SQ3" s="193"/>
      <c r="SR3" s="193"/>
      <c r="SS3" s="193"/>
      <c r="ST3" s="193"/>
      <c r="SU3" s="193"/>
      <c r="SV3" s="193"/>
      <c r="SW3" s="193"/>
      <c r="SX3" s="193"/>
      <c r="SY3" s="193"/>
      <c r="SZ3" s="193"/>
      <c r="TA3" s="193"/>
      <c r="TB3" s="193"/>
      <c r="TC3" s="193"/>
      <c r="TD3" s="193"/>
      <c r="TE3" s="193"/>
      <c r="TF3" s="193"/>
      <c r="TG3" s="193"/>
      <c r="TH3" s="193"/>
      <c r="TI3" s="193"/>
      <c r="TJ3" s="193"/>
      <c r="TK3" s="193"/>
      <c r="TL3" s="193"/>
      <c r="TM3" s="193"/>
      <c r="TN3" s="193"/>
      <c r="TO3" s="193"/>
      <c r="TP3" s="193"/>
      <c r="TQ3" s="193"/>
      <c r="TR3" s="193"/>
      <c r="TS3" s="193"/>
      <c r="TT3" s="193"/>
      <c r="TU3" s="193"/>
      <c r="TV3" s="193"/>
      <c r="TW3" s="193"/>
      <c r="TX3" s="193"/>
      <c r="TY3" s="193"/>
      <c r="TZ3" s="193"/>
      <c r="UA3" s="193"/>
      <c r="UB3" s="193"/>
      <c r="UC3" s="193"/>
      <c r="UD3" s="193"/>
      <c r="UE3" s="193"/>
      <c r="UF3" s="193"/>
      <c r="UG3" s="193"/>
      <c r="UH3" s="193"/>
      <c r="UI3" s="193"/>
      <c r="UJ3" s="193"/>
      <c r="UK3" s="193"/>
      <c r="UL3" s="193"/>
      <c r="UM3" s="193"/>
      <c r="UN3" s="193"/>
      <c r="UO3" s="193"/>
      <c r="UP3" s="193"/>
      <c r="UQ3" s="193"/>
      <c r="UR3" s="193"/>
      <c r="US3" s="193"/>
      <c r="UT3" s="193"/>
      <c r="UU3" s="193"/>
      <c r="UV3" s="193"/>
      <c r="UW3" s="193"/>
      <c r="UX3" s="193"/>
      <c r="UY3" s="193"/>
      <c r="UZ3" s="193"/>
      <c r="VA3" s="193"/>
      <c r="VB3" s="193"/>
      <c r="VC3" s="193"/>
      <c r="VD3" s="193"/>
      <c r="VE3" s="193"/>
      <c r="VF3" s="193"/>
      <c r="VG3" s="193"/>
      <c r="VH3" s="193"/>
      <c r="VI3" s="193"/>
      <c r="VJ3" s="193"/>
      <c r="VK3" s="193"/>
      <c r="VL3" s="193"/>
      <c r="VM3" s="193"/>
      <c r="VN3" s="193"/>
      <c r="VO3" s="193"/>
      <c r="VP3" s="193"/>
      <c r="VQ3" s="193"/>
      <c r="VR3" s="193"/>
      <c r="VS3" s="193"/>
      <c r="VT3" s="193"/>
      <c r="VU3" s="193"/>
      <c r="VV3" s="193"/>
      <c r="VW3" s="193"/>
      <c r="VX3" s="193"/>
      <c r="VY3" s="193"/>
      <c r="VZ3" s="193"/>
      <c r="WA3" s="193"/>
      <c r="WB3" s="193"/>
      <c r="WC3" s="193"/>
      <c r="WD3" s="193"/>
      <c r="WE3" s="193"/>
      <c r="WF3" s="193"/>
      <c r="WG3" s="193"/>
      <c r="WH3" s="193"/>
      <c r="WI3" s="193"/>
      <c r="WJ3" s="193"/>
      <c r="WK3" s="193"/>
      <c r="WL3" s="193"/>
      <c r="WM3" s="193"/>
      <c r="WN3" s="193"/>
      <c r="WO3" s="193"/>
      <c r="WP3" s="193"/>
      <c r="WQ3" s="193"/>
      <c r="WR3" s="193"/>
      <c r="WS3" s="193"/>
      <c r="WT3" s="193"/>
      <c r="WU3" s="193"/>
      <c r="WV3" s="193"/>
      <c r="WW3" s="193"/>
      <c r="WX3" s="193"/>
      <c r="WY3" s="193"/>
      <c r="WZ3" s="193"/>
      <c r="XA3" s="193"/>
      <c r="XB3" s="193"/>
      <c r="XC3" s="193"/>
      <c r="XD3" s="193"/>
      <c r="XE3" s="193"/>
      <c r="XF3" s="193"/>
      <c r="XG3" s="193"/>
      <c r="XH3" s="193"/>
      <c r="XI3" s="193"/>
      <c r="XJ3" s="193"/>
      <c r="XK3" s="193"/>
      <c r="XL3" s="193"/>
      <c r="XM3" s="193"/>
      <c r="XN3" s="193"/>
      <c r="XO3" s="193"/>
      <c r="XP3" s="193"/>
      <c r="XQ3" s="193"/>
      <c r="XR3" s="193"/>
      <c r="XS3" s="193"/>
      <c r="XT3" s="193"/>
      <c r="XU3" s="193"/>
      <c r="XV3" s="193"/>
      <c r="XW3" s="193"/>
      <c r="XX3" s="193"/>
      <c r="XY3" s="193"/>
      <c r="XZ3" s="193"/>
      <c r="YA3" s="193"/>
      <c r="YB3" s="193"/>
      <c r="YC3" s="193"/>
      <c r="YD3" s="193"/>
      <c r="YE3" s="193"/>
      <c r="YF3" s="193"/>
      <c r="YG3" s="193"/>
      <c r="YH3" s="193"/>
      <c r="YI3" s="193"/>
      <c r="YJ3" s="193"/>
      <c r="YK3" s="193"/>
      <c r="YL3" s="193"/>
      <c r="YM3" s="193"/>
      <c r="YN3" s="193"/>
      <c r="YO3" s="193"/>
      <c r="YP3" s="193"/>
      <c r="YQ3" s="193"/>
      <c r="YR3" s="193"/>
      <c r="YS3" s="193"/>
    </row>
    <row r="4" spans="1:669" s="193" customFormat="1" ht="106.15" customHeight="1" x14ac:dyDescent="0.3">
      <c r="A4" s="1040" t="s">
        <v>18</v>
      </c>
      <c r="B4" s="1040" t="s">
        <v>19</v>
      </c>
      <c r="C4" s="1040" t="s">
        <v>20</v>
      </c>
      <c r="D4" s="1040" t="s">
        <v>21</v>
      </c>
      <c r="E4" s="1040" t="s">
        <v>22</v>
      </c>
      <c r="F4" s="1039" t="s">
        <v>154</v>
      </c>
      <c r="G4" s="1039" t="s">
        <v>155</v>
      </c>
      <c r="H4" s="1039" t="s">
        <v>156</v>
      </c>
      <c r="I4" s="1039" t="s">
        <v>157</v>
      </c>
      <c r="J4" s="213" t="s">
        <v>23</v>
      </c>
      <c r="K4" s="213" t="s">
        <v>24</v>
      </c>
      <c r="L4" s="213" t="s">
        <v>25</v>
      </c>
      <c r="M4" s="214"/>
      <c r="N4" s="215" t="s">
        <v>26</v>
      </c>
      <c r="O4" s="215" t="s">
        <v>27</v>
      </c>
      <c r="P4" s="216" t="s">
        <v>28</v>
      </c>
      <c r="Q4" s="215" t="s">
        <v>29</v>
      </c>
      <c r="R4" s="216" t="s">
        <v>30</v>
      </c>
      <c r="S4" s="240" t="s">
        <v>31</v>
      </c>
      <c r="T4" s="238" t="s">
        <v>32</v>
      </c>
      <c r="U4" s="294"/>
      <c r="V4" s="296"/>
      <c r="W4" s="298"/>
      <c r="X4" s="298"/>
      <c r="Y4" s="219" t="s">
        <v>9</v>
      </c>
      <c r="Z4" s="219" t="s">
        <v>33</v>
      </c>
      <c r="AA4" s="219" t="s">
        <v>9</v>
      </c>
      <c r="AB4" s="219" t="s">
        <v>33</v>
      </c>
      <c r="AC4" s="219" t="s">
        <v>9</v>
      </c>
      <c r="AD4" s="219" t="s">
        <v>33</v>
      </c>
      <c r="AE4" s="219" t="s">
        <v>9</v>
      </c>
      <c r="AF4" s="219" t="s">
        <v>33</v>
      </c>
      <c r="AG4" s="220" t="s">
        <v>34</v>
      </c>
      <c r="AH4" s="220" t="s">
        <v>35</v>
      </c>
      <c r="AI4" s="220" t="s">
        <v>36</v>
      </c>
      <c r="AJ4" s="220" t="s">
        <v>37</v>
      </c>
      <c r="AK4" s="305"/>
      <c r="AL4" s="316"/>
      <c r="AM4" s="150"/>
      <c r="AN4" s="150"/>
      <c r="AO4" s="150"/>
      <c r="AP4" s="150"/>
      <c r="AQ4" s="150"/>
      <c r="AR4" s="150"/>
      <c r="AS4" s="150"/>
      <c r="AT4" s="150"/>
      <c r="AU4" s="150"/>
      <c r="AV4" s="150"/>
      <c r="AW4" s="150"/>
      <c r="AX4" s="150"/>
      <c r="AY4" s="150"/>
      <c r="AZ4" s="150"/>
      <c r="BA4" s="150"/>
      <c r="BB4" s="150"/>
    </row>
    <row r="5" spans="1:669" s="1035" customFormat="1" ht="37.5" x14ac:dyDescent="0.3">
      <c r="A5" s="1038"/>
      <c r="B5" s="1037" t="s">
        <v>58</v>
      </c>
      <c r="C5" s="1037">
        <v>1</v>
      </c>
      <c r="D5" s="1037"/>
      <c r="E5" s="1037"/>
      <c r="F5" s="1036" t="s">
        <v>158</v>
      </c>
      <c r="G5" s="1036" t="s">
        <v>159</v>
      </c>
      <c r="H5" s="1036" t="s">
        <v>160</v>
      </c>
      <c r="I5" s="1036" t="s">
        <v>161</v>
      </c>
      <c r="J5" s="1010" t="s">
        <v>100</v>
      </c>
      <c r="K5" s="1009"/>
      <c r="L5" s="1009"/>
      <c r="M5" s="1009"/>
      <c r="N5" s="1008"/>
      <c r="O5" s="594"/>
      <c r="P5" s="594"/>
      <c r="Q5" s="1008"/>
      <c r="R5" s="594" t="s">
        <v>46</v>
      </c>
      <c r="S5" s="1008" t="s">
        <v>12</v>
      </c>
      <c r="T5" s="1008" t="s">
        <v>15</v>
      </c>
      <c r="U5" s="1007" t="s">
        <v>39</v>
      </c>
      <c r="V5" s="1006">
        <v>0.83</v>
      </c>
      <c r="W5" s="784" t="s">
        <v>40</v>
      </c>
      <c r="X5" s="146">
        <v>0.4</v>
      </c>
      <c r="Y5" s="146"/>
      <c r="Z5" s="1005"/>
      <c r="AA5" s="146"/>
      <c r="AB5" s="1005"/>
      <c r="AC5" s="146"/>
      <c r="AD5" s="1005"/>
      <c r="AE5" s="1005"/>
      <c r="AF5" s="1005"/>
      <c r="AG5" s="1005"/>
      <c r="AH5" s="1005"/>
      <c r="AI5" s="1005"/>
      <c r="AJ5" s="1005"/>
      <c r="AK5" s="1004" t="s">
        <v>41</v>
      </c>
      <c r="AL5" s="1003">
        <f>AL6+AL11+AL15+AL18</f>
        <v>0</v>
      </c>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c r="IW5" s="175"/>
      <c r="IX5" s="175"/>
      <c r="IY5" s="175"/>
      <c r="IZ5" s="175"/>
      <c r="JA5" s="175"/>
      <c r="JB5" s="175"/>
      <c r="JC5" s="175"/>
      <c r="JD5" s="175"/>
      <c r="JE5" s="175"/>
      <c r="JF5" s="175"/>
      <c r="JG5" s="175"/>
      <c r="JH5" s="175"/>
      <c r="JI5" s="175"/>
      <c r="JJ5" s="175"/>
      <c r="JK5" s="175"/>
      <c r="JL5" s="175"/>
      <c r="JM5" s="175"/>
      <c r="JN5" s="175"/>
      <c r="JO5" s="175"/>
      <c r="JP5" s="175"/>
      <c r="JQ5" s="175"/>
      <c r="JR5" s="175"/>
      <c r="JS5" s="175"/>
      <c r="JT5" s="175"/>
      <c r="JU5" s="175"/>
      <c r="JV5" s="175"/>
      <c r="JW5" s="175"/>
      <c r="JX5" s="175"/>
      <c r="JY5" s="175"/>
      <c r="JZ5" s="175"/>
      <c r="KA5" s="175"/>
      <c r="KB5" s="175"/>
      <c r="KC5" s="175"/>
      <c r="KD5" s="175"/>
      <c r="KE5" s="175"/>
      <c r="KF5" s="175"/>
      <c r="KG5" s="175"/>
      <c r="KH5" s="175"/>
      <c r="KI5" s="175"/>
      <c r="KJ5" s="175"/>
      <c r="KK5" s="175"/>
      <c r="KL5" s="175"/>
      <c r="KM5" s="175"/>
      <c r="KN5" s="175"/>
      <c r="KO5" s="175"/>
      <c r="KP5" s="175"/>
      <c r="KQ5" s="175"/>
      <c r="KR5" s="175"/>
      <c r="KS5" s="175"/>
      <c r="KT5" s="175"/>
      <c r="KU5" s="175"/>
      <c r="KV5" s="175"/>
      <c r="KW5" s="175"/>
      <c r="KX5" s="175"/>
      <c r="KY5" s="175"/>
      <c r="KZ5" s="175"/>
      <c r="LA5" s="175"/>
      <c r="LB5" s="175"/>
      <c r="LC5" s="175"/>
      <c r="LD5" s="175"/>
      <c r="LE5" s="175"/>
      <c r="LF5" s="175"/>
      <c r="LG5" s="175"/>
      <c r="LH5" s="175"/>
      <c r="LI5" s="175"/>
      <c r="LJ5" s="175"/>
      <c r="LK5" s="175"/>
      <c r="LL5" s="175"/>
      <c r="LM5" s="175"/>
      <c r="LN5" s="175"/>
      <c r="LO5" s="175"/>
      <c r="LP5" s="175"/>
      <c r="LQ5" s="175"/>
      <c r="LR5" s="175"/>
      <c r="LS5" s="175"/>
      <c r="LT5" s="175"/>
      <c r="LU5" s="175"/>
      <c r="LV5" s="175"/>
      <c r="LW5" s="175"/>
      <c r="LX5" s="175"/>
      <c r="LY5" s="175"/>
      <c r="LZ5" s="175"/>
      <c r="MA5" s="175"/>
      <c r="MB5" s="175"/>
      <c r="MC5" s="175"/>
      <c r="MD5" s="175"/>
      <c r="ME5" s="175"/>
      <c r="MF5" s="175"/>
      <c r="MG5" s="175"/>
      <c r="MH5" s="175"/>
      <c r="MI5" s="175"/>
      <c r="MJ5" s="175"/>
      <c r="MK5" s="175"/>
      <c r="ML5" s="175"/>
      <c r="MM5" s="175"/>
      <c r="MN5" s="175"/>
      <c r="MO5" s="175"/>
      <c r="MP5" s="175"/>
      <c r="MQ5" s="175"/>
      <c r="MR5" s="175"/>
      <c r="MS5" s="175"/>
      <c r="MT5" s="175"/>
      <c r="MU5" s="175"/>
      <c r="MV5" s="175"/>
      <c r="MW5" s="175"/>
      <c r="MX5" s="175"/>
      <c r="MY5" s="175"/>
      <c r="MZ5" s="175"/>
      <c r="NA5" s="175"/>
      <c r="NB5" s="175"/>
      <c r="NC5" s="175"/>
      <c r="ND5" s="175"/>
      <c r="NE5" s="175"/>
      <c r="NF5" s="175"/>
      <c r="NG5" s="175"/>
      <c r="NH5" s="175"/>
      <c r="NI5" s="175"/>
      <c r="NJ5" s="175"/>
      <c r="NK5" s="175"/>
      <c r="NL5" s="175"/>
      <c r="NM5" s="175"/>
      <c r="NN5" s="175"/>
      <c r="NO5" s="175"/>
      <c r="NP5" s="175"/>
      <c r="NQ5" s="175"/>
      <c r="NR5" s="175"/>
      <c r="NS5" s="175"/>
      <c r="NT5" s="175"/>
      <c r="NU5" s="175"/>
      <c r="NV5" s="175"/>
      <c r="NW5" s="175"/>
      <c r="NX5" s="175"/>
      <c r="NY5" s="175"/>
      <c r="NZ5" s="175"/>
      <c r="OA5" s="175"/>
      <c r="OB5" s="175"/>
      <c r="OC5" s="175"/>
      <c r="OD5" s="175"/>
      <c r="OE5" s="175"/>
      <c r="OF5" s="175"/>
      <c r="OG5" s="175"/>
      <c r="OH5" s="175"/>
      <c r="OI5" s="175"/>
      <c r="OJ5" s="175"/>
      <c r="OK5" s="175"/>
      <c r="OL5" s="175"/>
      <c r="OM5" s="175"/>
      <c r="ON5" s="175"/>
      <c r="OO5" s="175"/>
      <c r="OP5" s="175"/>
      <c r="OQ5" s="175"/>
      <c r="OR5" s="175"/>
      <c r="OS5" s="175"/>
      <c r="OT5" s="175"/>
      <c r="OU5" s="175"/>
      <c r="OV5" s="175"/>
      <c r="OW5" s="175"/>
      <c r="OX5" s="175"/>
      <c r="OY5" s="175"/>
      <c r="OZ5" s="175"/>
      <c r="PA5" s="175"/>
      <c r="PB5" s="175"/>
      <c r="PC5" s="175"/>
      <c r="PD5" s="175"/>
      <c r="PE5" s="175"/>
      <c r="PF5" s="175"/>
      <c r="PG5" s="175"/>
      <c r="PH5" s="175"/>
      <c r="PI5" s="175"/>
      <c r="PJ5" s="175"/>
      <c r="PK5" s="175"/>
      <c r="PL5" s="175"/>
      <c r="PM5" s="175"/>
      <c r="PN5" s="175"/>
      <c r="PO5" s="175"/>
      <c r="PP5" s="175"/>
      <c r="PQ5" s="175"/>
      <c r="PR5" s="175"/>
      <c r="PS5" s="175"/>
      <c r="PT5" s="175"/>
      <c r="PU5" s="175"/>
      <c r="PV5" s="175"/>
      <c r="PW5" s="175"/>
      <c r="PX5" s="175"/>
      <c r="PY5" s="175"/>
      <c r="PZ5" s="175"/>
      <c r="QA5" s="175"/>
      <c r="QB5" s="175"/>
      <c r="QC5" s="175"/>
      <c r="QD5" s="175"/>
      <c r="QE5" s="175"/>
      <c r="QF5" s="175"/>
      <c r="QG5" s="175"/>
      <c r="QH5" s="175"/>
      <c r="QI5" s="175"/>
      <c r="QJ5" s="175"/>
      <c r="QK5" s="175"/>
      <c r="QL5" s="175"/>
      <c r="QM5" s="175"/>
      <c r="QN5" s="175"/>
      <c r="QO5" s="175"/>
      <c r="QP5" s="175"/>
      <c r="QQ5" s="175"/>
      <c r="QR5" s="175"/>
      <c r="QS5" s="175"/>
      <c r="QT5" s="175"/>
      <c r="QU5" s="175"/>
      <c r="QV5" s="175"/>
      <c r="QW5" s="175"/>
      <c r="QX5" s="175"/>
      <c r="QY5" s="175"/>
      <c r="QZ5" s="175"/>
      <c r="RA5" s="175"/>
      <c r="RB5" s="175"/>
      <c r="RC5" s="175"/>
      <c r="RD5" s="175"/>
      <c r="RE5" s="175"/>
      <c r="RF5" s="175"/>
      <c r="RG5" s="175"/>
      <c r="RH5" s="175"/>
      <c r="RI5" s="175"/>
      <c r="RJ5" s="175"/>
      <c r="RK5" s="175"/>
      <c r="RL5" s="175"/>
      <c r="RM5" s="175"/>
      <c r="RN5" s="175"/>
      <c r="RO5" s="175"/>
      <c r="RP5" s="175"/>
      <c r="RQ5" s="175"/>
      <c r="RR5" s="175"/>
      <c r="RS5" s="175"/>
      <c r="RT5" s="175"/>
      <c r="RU5" s="175"/>
      <c r="RV5" s="175"/>
      <c r="RW5" s="175"/>
      <c r="RX5" s="175"/>
      <c r="RY5" s="175"/>
      <c r="RZ5" s="175"/>
      <c r="SA5" s="175"/>
      <c r="SB5" s="175"/>
      <c r="SC5" s="175"/>
      <c r="SD5" s="175"/>
      <c r="SE5" s="175"/>
      <c r="SF5" s="175"/>
      <c r="SG5" s="175"/>
      <c r="SH5" s="175"/>
      <c r="SI5" s="175"/>
      <c r="SJ5" s="175"/>
      <c r="SK5" s="175"/>
      <c r="SL5" s="175"/>
      <c r="SM5" s="175"/>
      <c r="SN5" s="175"/>
      <c r="SO5" s="175"/>
      <c r="SP5" s="175"/>
      <c r="SQ5" s="175"/>
      <c r="SR5" s="175"/>
      <c r="SS5" s="175"/>
      <c r="ST5" s="175"/>
      <c r="SU5" s="175"/>
      <c r="SV5" s="175"/>
      <c r="SW5" s="175"/>
      <c r="SX5" s="175"/>
      <c r="SY5" s="175"/>
      <c r="SZ5" s="175"/>
      <c r="TA5" s="175"/>
      <c r="TB5" s="175"/>
      <c r="TC5" s="175"/>
      <c r="TD5" s="175"/>
      <c r="TE5" s="175"/>
      <c r="TF5" s="175"/>
      <c r="TG5" s="175"/>
      <c r="TH5" s="175"/>
      <c r="TI5" s="175"/>
      <c r="TJ5" s="175"/>
      <c r="TK5" s="175"/>
      <c r="TL5" s="175"/>
      <c r="TM5" s="175"/>
      <c r="TN5" s="175"/>
      <c r="TO5" s="175"/>
      <c r="TP5" s="175"/>
      <c r="TQ5" s="175"/>
      <c r="TR5" s="175"/>
      <c r="TS5" s="175"/>
      <c r="TT5" s="175"/>
      <c r="TU5" s="175"/>
      <c r="TV5" s="175"/>
      <c r="TW5" s="175"/>
      <c r="TX5" s="175"/>
      <c r="TY5" s="175"/>
      <c r="TZ5" s="175"/>
      <c r="UA5" s="175"/>
      <c r="UB5" s="175"/>
      <c r="UC5" s="175"/>
      <c r="UD5" s="175"/>
      <c r="UE5" s="175"/>
      <c r="UF5" s="175"/>
      <c r="UG5" s="175"/>
      <c r="UH5" s="175"/>
      <c r="UI5" s="175"/>
      <c r="UJ5" s="175"/>
      <c r="UK5" s="175"/>
      <c r="UL5" s="175"/>
      <c r="UM5" s="175"/>
      <c r="UN5" s="175"/>
      <c r="UO5" s="175"/>
      <c r="UP5" s="175"/>
      <c r="UQ5" s="175"/>
      <c r="UR5" s="175"/>
      <c r="US5" s="175"/>
      <c r="UT5" s="175"/>
      <c r="UU5" s="175"/>
      <c r="UV5" s="175"/>
      <c r="UW5" s="175"/>
      <c r="UX5" s="175"/>
      <c r="UY5" s="175"/>
      <c r="UZ5" s="175"/>
      <c r="VA5" s="175"/>
      <c r="VB5" s="175"/>
      <c r="VC5" s="175"/>
      <c r="VD5" s="175"/>
      <c r="VE5" s="175"/>
      <c r="VF5" s="175"/>
      <c r="VG5" s="175"/>
      <c r="VH5" s="175"/>
      <c r="VI5" s="175"/>
      <c r="VJ5" s="175"/>
      <c r="VK5" s="175"/>
      <c r="VL5" s="175"/>
      <c r="VM5" s="175"/>
      <c r="VN5" s="175"/>
      <c r="VO5" s="175"/>
      <c r="VP5" s="175"/>
      <c r="VQ5" s="175"/>
      <c r="VR5" s="175"/>
      <c r="VS5" s="175"/>
      <c r="VT5" s="175"/>
      <c r="VU5" s="175"/>
      <c r="VV5" s="175"/>
      <c r="VW5" s="175"/>
      <c r="VX5" s="175"/>
      <c r="VY5" s="175"/>
      <c r="VZ5" s="175"/>
      <c r="WA5" s="175"/>
      <c r="WB5" s="175"/>
      <c r="WC5" s="175"/>
      <c r="WD5" s="175"/>
      <c r="WE5" s="175"/>
      <c r="WF5" s="175"/>
      <c r="WG5" s="175"/>
      <c r="WH5" s="175"/>
      <c r="WI5" s="175"/>
      <c r="WJ5" s="175"/>
      <c r="WK5" s="175"/>
      <c r="WL5" s="175"/>
      <c r="WM5" s="175"/>
      <c r="WN5" s="175"/>
      <c r="WO5" s="175"/>
      <c r="WP5" s="175"/>
      <c r="WQ5" s="175"/>
      <c r="WR5" s="175"/>
      <c r="WS5" s="175"/>
      <c r="WT5" s="175"/>
      <c r="WU5" s="175"/>
      <c r="WV5" s="175"/>
      <c r="WW5" s="175"/>
      <c r="WX5" s="175"/>
      <c r="WY5" s="175"/>
      <c r="WZ5" s="175"/>
      <c r="XA5" s="175"/>
      <c r="XB5" s="175"/>
      <c r="XC5" s="175"/>
      <c r="XD5" s="175"/>
      <c r="XE5" s="175"/>
      <c r="XF5" s="175"/>
      <c r="XG5" s="175"/>
      <c r="XH5" s="175"/>
      <c r="XI5" s="175"/>
      <c r="XJ5" s="175"/>
      <c r="XK5" s="175"/>
      <c r="XL5" s="175"/>
      <c r="XM5" s="175"/>
      <c r="XN5" s="175"/>
      <c r="XO5" s="175"/>
      <c r="XP5" s="175"/>
      <c r="XQ5" s="175"/>
      <c r="XR5" s="175"/>
      <c r="XS5" s="175"/>
      <c r="XT5" s="175"/>
      <c r="XU5" s="175"/>
      <c r="XV5" s="175"/>
      <c r="XW5" s="175"/>
      <c r="XX5" s="175"/>
      <c r="XY5" s="175"/>
      <c r="XZ5" s="175"/>
      <c r="YA5" s="175"/>
      <c r="YB5" s="175"/>
      <c r="YC5" s="175"/>
      <c r="YD5" s="175"/>
      <c r="YE5" s="175"/>
      <c r="YF5" s="175"/>
      <c r="YG5" s="175"/>
      <c r="YH5" s="175"/>
      <c r="YI5" s="175"/>
      <c r="YJ5" s="175"/>
      <c r="YK5" s="175"/>
      <c r="YL5" s="175"/>
      <c r="YM5" s="175"/>
      <c r="YN5" s="175"/>
      <c r="YO5" s="175"/>
      <c r="YP5" s="175"/>
      <c r="YQ5" s="175"/>
      <c r="YR5" s="175"/>
      <c r="YS5" s="175"/>
    </row>
    <row r="6" spans="1:669" s="165" customFormat="1" ht="56.25" x14ac:dyDescent="0.3">
      <c r="A6" s="680"/>
      <c r="B6" s="999" t="s">
        <v>58</v>
      </c>
      <c r="C6" s="999">
        <v>1</v>
      </c>
      <c r="D6" s="999">
        <v>1</v>
      </c>
      <c r="E6" s="999"/>
      <c r="F6" s="998" t="s">
        <v>158</v>
      </c>
      <c r="G6" s="998" t="s">
        <v>159</v>
      </c>
      <c r="H6" s="998" t="s">
        <v>160</v>
      </c>
      <c r="I6" s="998" t="s">
        <v>161</v>
      </c>
      <c r="J6" s="1033"/>
      <c r="K6" s="1034" t="s">
        <v>101</v>
      </c>
      <c r="L6" s="1033"/>
      <c r="M6" s="1033"/>
      <c r="N6" s="1026"/>
      <c r="O6" s="1029"/>
      <c r="P6" s="1029"/>
      <c r="Q6" s="1026"/>
      <c r="R6" s="1029" t="s">
        <v>46</v>
      </c>
      <c r="S6" s="1026" t="s">
        <v>12</v>
      </c>
      <c r="T6" s="1026" t="s">
        <v>14</v>
      </c>
      <c r="U6" s="1032" t="s">
        <v>102</v>
      </c>
      <c r="V6" s="1031">
        <v>1</v>
      </c>
      <c r="W6" s="1030" t="s">
        <v>40</v>
      </c>
      <c r="X6" s="1030"/>
      <c r="Y6" s="1028">
        <v>0.5</v>
      </c>
      <c r="Z6" s="1028"/>
      <c r="AA6" s="1028">
        <v>0.25</v>
      </c>
      <c r="AB6" s="1029"/>
      <c r="AC6" s="1028">
        <v>0.25</v>
      </c>
      <c r="AD6" s="1027"/>
      <c r="AE6" s="1028"/>
      <c r="AF6" s="1027"/>
      <c r="AG6" s="1027"/>
      <c r="AH6" s="1027"/>
      <c r="AI6" s="1027"/>
      <c r="AJ6" s="1027"/>
      <c r="AK6" s="1026" t="s">
        <v>41</v>
      </c>
      <c r="AL6" s="1025">
        <f>SUM(AL7:AL9)</f>
        <v>0</v>
      </c>
      <c r="AM6" s="150"/>
      <c r="AN6" s="150"/>
      <c r="AO6" s="164"/>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150"/>
      <c r="KV6" s="150"/>
      <c r="KW6" s="150"/>
      <c r="KX6" s="150"/>
      <c r="KY6" s="150"/>
      <c r="KZ6" s="150"/>
      <c r="LA6" s="150"/>
      <c r="LB6" s="150"/>
      <c r="LC6" s="150"/>
      <c r="LD6" s="150"/>
      <c r="LE6" s="150"/>
      <c r="LF6" s="150"/>
      <c r="LG6" s="150"/>
      <c r="LH6" s="150"/>
      <c r="LI6" s="150"/>
      <c r="LJ6" s="150"/>
      <c r="LK6" s="150"/>
      <c r="LL6" s="150"/>
      <c r="LM6" s="150"/>
      <c r="LN6" s="150"/>
      <c r="LO6" s="150"/>
      <c r="LP6" s="150"/>
      <c r="LQ6" s="150"/>
      <c r="LR6" s="150"/>
      <c r="LS6" s="150"/>
      <c r="LT6" s="150"/>
      <c r="LU6" s="150"/>
      <c r="LV6" s="150"/>
      <c r="LW6" s="150"/>
      <c r="LX6" s="150"/>
      <c r="LY6" s="150"/>
      <c r="LZ6" s="150"/>
      <c r="MA6" s="150"/>
      <c r="MB6" s="150"/>
      <c r="MC6" s="150"/>
      <c r="MD6" s="150"/>
      <c r="ME6" s="150"/>
      <c r="MF6" s="150"/>
      <c r="MG6" s="150"/>
      <c r="MH6" s="150"/>
      <c r="MI6" s="150"/>
      <c r="MJ6" s="150"/>
      <c r="MK6" s="150"/>
      <c r="ML6" s="150"/>
      <c r="MM6" s="150"/>
      <c r="MN6" s="150"/>
      <c r="MO6" s="150"/>
      <c r="MP6" s="150"/>
      <c r="MQ6" s="150"/>
      <c r="MR6" s="150"/>
      <c r="MS6" s="150"/>
      <c r="MT6" s="150"/>
      <c r="MU6" s="150"/>
      <c r="MV6" s="150"/>
      <c r="MW6" s="150"/>
      <c r="MX6" s="150"/>
      <c r="MY6" s="150"/>
      <c r="MZ6" s="150"/>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c r="OP6" s="150"/>
      <c r="OQ6" s="150"/>
      <c r="OR6" s="150"/>
      <c r="OS6" s="150"/>
      <c r="OT6" s="150"/>
      <c r="OU6" s="150"/>
      <c r="OV6" s="150"/>
      <c r="OW6" s="150"/>
      <c r="OX6" s="150"/>
      <c r="OY6" s="150"/>
      <c r="OZ6" s="150"/>
      <c r="PA6" s="150"/>
      <c r="PB6" s="150"/>
      <c r="PC6" s="150"/>
      <c r="PD6" s="150"/>
      <c r="PE6" s="150"/>
      <c r="PF6" s="150"/>
      <c r="PG6" s="150"/>
      <c r="PH6" s="150"/>
      <c r="PI6" s="150"/>
      <c r="PJ6" s="150"/>
      <c r="PK6" s="150"/>
      <c r="PL6" s="150"/>
      <c r="PM6" s="150"/>
      <c r="PN6" s="150"/>
      <c r="PO6" s="150"/>
      <c r="PP6" s="150"/>
      <c r="PQ6" s="150"/>
      <c r="PR6" s="150"/>
      <c r="PS6" s="150"/>
      <c r="PT6" s="150"/>
      <c r="PU6" s="150"/>
      <c r="PV6" s="150"/>
      <c r="PW6" s="150"/>
      <c r="PX6" s="150"/>
      <c r="PY6" s="150"/>
      <c r="PZ6" s="150"/>
      <c r="QA6" s="150"/>
      <c r="QB6" s="150"/>
      <c r="QC6" s="150"/>
      <c r="QD6" s="150"/>
      <c r="QE6" s="150"/>
      <c r="QF6" s="150"/>
      <c r="QG6" s="150"/>
      <c r="QH6" s="150"/>
      <c r="QI6" s="150"/>
      <c r="QJ6" s="150"/>
      <c r="QK6" s="150"/>
      <c r="QL6" s="150"/>
      <c r="QM6" s="150"/>
      <c r="QN6" s="150"/>
      <c r="QO6" s="150"/>
      <c r="QP6" s="150"/>
      <c r="QQ6" s="150"/>
      <c r="QR6" s="150"/>
      <c r="QS6" s="150"/>
      <c r="QT6" s="150"/>
      <c r="QU6" s="150"/>
      <c r="QV6" s="150"/>
      <c r="QW6" s="150"/>
      <c r="QX6" s="150"/>
      <c r="QY6" s="150"/>
      <c r="QZ6" s="150"/>
      <c r="RA6" s="150"/>
      <c r="RB6" s="150"/>
      <c r="RC6" s="150"/>
      <c r="RD6" s="150"/>
      <c r="RE6" s="150"/>
      <c r="RF6" s="150"/>
      <c r="RG6" s="150"/>
      <c r="RH6" s="150"/>
      <c r="RI6" s="150"/>
      <c r="RJ6" s="150"/>
      <c r="RK6" s="150"/>
      <c r="RL6" s="150"/>
      <c r="RM6" s="150"/>
      <c r="RN6" s="150"/>
      <c r="RO6" s="150"/>
      <c r="RP6" s="150"/>
      <c r="RQ6" s="150"/>
      <c r="RR6" s="150"/>
      <c r="RS6" s="150"/>
      <c r="RT6" s="150"/>
      <c r="RU6" s="150"/>
      <c r="RV6" s="150"/>
      <c r="RW6" s="150"/>
      <c r="RX6" s="150"/>
      <c r="RY6" s="150"/>
      <c r="RZ6" s="150"/>
      <c r="SA6" s="150"/>
      <c r="SB6" s="150"/>
      <c r="SC6" s="150"/>
      <c r="SD6" s="150"/>
      <c r="SE6" s="150"/>
      <c r="SF6" s="150"/>
      <c r="SG6" s="150"/>
      <c r="SH6" s="150"/>
      <c r="SI6" s="150"/>
      <c r="SJ6" s="150"/>
      <c r="SK6" s="150"/>
      <c r="SL6" s="150"/>
      <c r="SM6" s="150"/>
      <c r="SN6" s="150"/>
      <c r="SO6" s="150"/>
      <c r="SP6" s="150"/>
      <c r="SQ6" s="150"/>
      <c r="SR6" s="150"/>
      <c r="SS6" s="150"/>
      <c r="ST6" s="150"/>
      <c r="SU6" s="150"/>
      <c r="SV6" s="150"/>
      <c r="SW6" s="150"/>
      <c r="SX6" s="150"/>
      <c r="SY6" s="150"/>
      <c r="SZ6" s="150"/>
      <c r="TA6" s="150"/>
      <c r="TB6" s="150"/>
      <c r="TC6" s="150"/>
      <c r="TD6" s="150"/>
      <c r="TE6" s="150"/>
      <c r="TF6" s="150"/>
      <c r="TG6" s="150"/>
      <c r="TH6" s="150"/>
      <c r="TI6" s="150"/>
      <c r="TJ6" s="150"/>
      <c r="TK6" s="150"/>
      <c r="TL6" s="150"/>
      <c r="TM6" s="150"/>
      <c r="TN6" s="150"/>
      <c r="TO6" s="150"/>
      <c r="TP6" s="150"/>
      <c r="TQ6" s="150"/>
      <c r="TR6" s="150"/>
      <c r="TS6" s="150"/>
      <c r="TT6" s="150"/>
      <c r="TU6" s="150"/>
      <c r="TV6" s="150"/>
      <c r="TW6" s="150"/>
      <c r="TX6" s="150"/>
      <c r="TY6" s="150"/>
      <c r="TZ6" s="150"/>
      <c r="UA6" s="150"/>
      <c r="UB6" s="150"/>
      <c r="UC6" s="150"/>
      <c r="UD6" s="150"/>
      <c r="UE6" s="150"/>
      <c r="UF6" s="150"/>
      <c r="UG6" s="150"/>
      <c r="UH6" s="150"/>
      <c r="UI6" s="150"/>
      <c r="UJ6" s="150"/>
      <c r="UK6" s="150"/>
      <c r="UL6" s="150"/>
      <c r="UM6" s="150"/>
      <c r="UN6" s="150"/>
      <c r="UO6" s="150"/>
      <c r="UP6" s="150"/>
      <c r="UQ6" s="150"/>
      <c r="UR6" s="150"/>
      <c r="US6" s="150"/>
      <c r="UT6" s="150"/>
      <c r="UU6" s="150"/>
      <c r="UV6" s="150"/>
      <c r="UW6" s="150"/>
      <c r="UX6" s="150"/>
      <c r="UY6" s="150"/>
      <c r="UZ6" s="150"/>
      <c r="VA6" s="150"/>
      <c r="VB6" s="150"/>
      <c r="VC6" s="150"/>
      <c r="VD6" s="150"/>
      <c r="VE6" s="150"/>
      <c r="VF6" s="150"/>
      <c r="VG6" s="150"/>
      <c r="VH6" s="150"/>
      <c r="VI6" s="150"/>
      <c r="VJ6" s="150"/>
      <c r="VK6" s="150"/>
      <c r="VL6" s="150"/>
      <c r="VM6" s="150"/>
      <c r="VN6" s="150"/>
      <c r="VO6" s="150"/>
      <c r="VP6" s="150"/>
      <c r="VQ6" s="150"/>
      <c r="VR6" s="150"/>
      <c r="VS6" s="150"/>
      <c r="VT6" s="150"/>
      <c r="VU6" s="150"/>
      <c r="VV6" s="150"/>
      <c r="VW6" s="150"/>
      <c r="VX6" s="150"/>
      <c r="VY6" s="150"/>
      <c r="VZ6" s="150"/>
      <c r="WA6" s="150"/>
      <c r="WB6" s="150"/>
      <c r="WC6" s="150"/>
      <c r="WD6" s="150"/>
      <c r="WE6" s="150"/>
      <c r="WF6" s="150"/>
      <c r="WG6" s="150"/>
      <c r="WH6" s="150"/>
      <c r="WI6" s="150"/>
      <c r="WJ6" s="150"/>
      <c r="WK6" s="150"/>
      <c r="WL6" s="150"/>
      <c r="WM6" s="150"/>
      <c r="WN6" s="150"/>
      <c r="WO6" s="150"/>
      <c r="WP6" s="150"/>
      <c r="WQ6" s="150"/>
      <c r="WR6" s="150"/>
      <c r="WS6" s="150"/>
      <c r="WT6" s="150"/>
      <c r="WU6" s="150"/>
      <c r="WV6" s="150"/>
      <c r="WW6" s="150"/>
      <c r="WX6" s="150"/>
      <c r="WY6" s="150"/>
      <c r="WZ6" s="150"/>
      <c r="XA6" s="150"/>
      <c r="XB6" s="150"/>
      <c r="XC6" s="150"/>
      <c r="XD6" s="150"/>
      <c r="XE6" s="150"/>
      <c r="XF6" s="150"/>
      <c r="XG6" s="150"/>
      <c r="XH6" s="150"/>
      <c r="XI6" s="150"/>
      <c r="XJ6" s="150"/>
      <c r="XK6" s="150"/>
      <c r="XL6" s="150"/>
      <c r="XM6" s="150"/>
      <c r="XN6" s="150"/>
      <c r="XO6" s="150"/>
      <c r="XP6" s="150"/>
      <c r="XQ6" s="150"/>
      <c r="XR6" s="150"/>
      <c r="XS6" s="150"/>
      <c r="XT6" s="150"/>
      <c r="XU6" s="150"/>
      <c r="XV6" s="150"/>
      <c r="XW6" s="150"/>
      <c r="XX6" s="150"/>
      <c r="XY6" s="150"/>
      <c r="XZ6" s="150"/>
      <c r="YA6" s="150"/>
      <c r="YB6" s="150"/>
      <c r="YC6" s="150"/>
      <c r="YD6" s="150"/>
      <c r="YE6" s="150"/>
      <c r="YF6" s="150"/>
      <c r="YG6" s="150"/>
      <c r="YH6" s="150"/>
      <c r="YI6" s="150"/>
      <c r="YJ6" s="150"/>
      <c r="YK6" s="150"/>
      <c r="YL6" s="150"/>
      <c r="YM6" s="150"/>
      <c r="YN6" s="150"/>
      <c r="YO6" s="150"/>
      <c r="YP6" s="150"/>
      <c r="YQ6" s="150"/>
      <c r="YR6" s="150"/>
      <c r="YS6" s="150"/>
    </row>
    <row r="7" spans="1:669" ht="56.25" x14ac:dyDescent="0.3">
      <c r="L7" s="168" t="s">
        <v>934</v>
      </c>
      <c r="N7" s="170" t="s">
        <v>933</v>
      </c>
      <c r="O7" s="167" t="s">
        <v>109</v>
      </c>
      <c r="P7" s="170" t="s">
        <v>110</v>
      </c>
      <c r="Q7" s="170" t="s">
        <v>45</v>
      </c>
      <c r="S7" s="170" t="s">
        <v>12</v>
      </c>
      <c r="T7" s="170" t="s">
        <v>12</v>
      </c>
      <c r="U7" s="171"/>
      <c r="V7" s="172"/>
      <c r="W7" s="172"/>
      <c r="X7" s="167"/>
      <c r="Y7" s="172"/>
      <c r="Z7" s="172"/>
      <c r="AA7" s="172"/>
      <c r="AB7" s="172"/>
      <c r="AC7" s="172"/>
      <c r="AD7" s="173"/>
      <c r="AE7" s="173"/>
      <c r="AF7" s="173"/>
      <c r="AG7" s="192" t="s">
        <v>47</v>
      </c>
      <c r="AH7" s="173"/>
      <c r="AI7" s="173"/>
      <c r="AJ7" s="173"/>
      <c r="AK7" s="170" t="s">
        <v>41</v>
      </c>
      <c r="AL7" s="178">
        <v>0</v>
      </c>
    </row>
    <row r="8" spans="1:669" s="175" customFormat="1" ht="56.25" x14ac:dyDescent="0.3">
      <c r="A8" s="166" t="str">
        <f>+ CONCATENATE("ID", "-", B8, "-",C8, ".", D8, ".", E8)</f>
        <v>ID-DPD-1.1.2</v>
      </c>
      <c r="B8" s="167" t="s">
        <v>58</v>
      </c>
      <c r="C8" s="167">
        <f>C6</f>
        <v>1</v>
      </c>
      <c r="D8" s="167">
        <v>1</v>
      </c>
      <c r="E8" s="167">
        <v>2</v>
      </c>
      <c r="F8" s="1000" t="s">
        <v>158</v>
      </c>
      <c r="G8" s="1000" t="s">
        <v>159</v>
      </c>
      <c r="H8" s="1000" t="s">
        <v>160</v>
      </c>
      <c r="I8" s="1000" t="s">
        <v>161</v>
      </c>
      <c r="J8" s="168"/>
      <c r="K8" s="169"/>
      <c r="L8" s="168" t="s">
        <v>932</v>
      </c>
      <c r="M8" s="169"/>
      <c r="N8" s="170" t="s">
        <v>108</v>
      </c>
      <c r="O8" s="167" t="s">
        <v>109</v>
      </c>
      <c r="P8" s="170" t="s">
        <v>110</v>
      </c>
      <c r="Q8" s="170" t="str">
        <f>'[20]Libro de Códigos'!B7</f>
        <v>DRH</v>
      </c>
      <c r="R8" s="167" t="s">
        <v>46</v>
      </c>
      <c r="S8" s="170" t="s">
        <v>12</v>
      </c>
      <c r="T8" s="170" t="s">
        <v>12</v>
      </c>
      <c r="U8" s="171"/>
      <c r="V8" s="172"/>
      <c r="W8" s="172"/>
      <c r="X8" s="167"/>
      <c r="Y8" s="172"/>
      <c r="Z8" s="172"/>
      <c r="AA8" s="172"/>
      <c r="AB8" s="172"/>
      <c r="AC8" s="172"/>
      <c r="AD8" s="173"/>
      <c r="AE8" s="173"/>
      <c r="AF8" s="173"/>
      <c r="AG8" s="192" t="s">
        <v>47</v>
      </c>
      <c r="AH8" s="173"/>
      <c r="AI8" s="173"/>
      <c r="AJ8" s="173"/>
      <c r="AK8" s="170" t="s">
        <v>41</v>
      </c>
      <c r="AL8" s="178">
        <v>0</v>
      </c>
    </row>
    <row r="9" spans="1:669" s="175" customFormat="1" ht="34.5" customHeight="1" x14ac:dyDescent="0.3">
      <c r="A9" s="166"/>
      <c r="B9" s="167"/>
      <c r="C9" s="167"/>
      <c r="D9" s="167"/>
      <c r="E9" s="167"/>
      <c r="F9" s="1000"/>
      <c r="G9" s="1000"/>
      <c r="H9" s="1000"/>
      <c r="I9" s="1000"/>
      <c r="J9" s="168"/>
      <c r="K9" s="169"/>
      <c r="L9" s="168" t="s">
        <v>931</v>
      </c>
      <c r="M9" s="169"/>
      <c r="N9" s="170" t="s">
        <v>930</v>
      </c>
      <c r="O9" s="167" t="s">
        <v>109</v>
      </c>
      <c r="P9" s="170" t="s">
        <v>110</v>
      </c>
      <c r="Q9" s="170" t="str">
        <f>'[20]Libro de Códigos'!B8</f>
        <v>DSE</v>
      </c>
      <c r="R9" s="167"/>
      <c r="S9" s="170" t="s">
        <v>12</v>
      </c>
      <c r="T9" s="170" t="s">
        <v>14</v>
      </c>
      <c r="U9" s="171"/>
      <c r="V9" s="172"/>
      <c r="W9" s="172"/>
      <c r="X9" s="167"/>
      <c r="Y9" s="172"/>
      <c r="Z9" s="172"/>
      <c r="AA9" s="172"/>
      <c r="AB9" s="172"/>
      <c r="AC9" s="172"/>
      <c r="AD9" s="173"/>
      <c r="AE9" s="173"/>
      <c r="AF9" s="173"/>
      <c r="AG9" s="176"/>
      <c r="AH9" s="173"/>
      <c r="AI9" s="173"/>
      <c r="AJ9" s="173"/>
      <c r="AK9" s="170" t="s">
        <v>41</v>
      </c>
      <c r="AL9" s="178">
        <v>0</v>
      </c>
    </row>
    <row r="10" spans="1:669" s="175" customFormat="1" ht="34.5" customHeight="1" x14ac:dyDescent="0.3">
      <c r="A10" s="166"/>
      <c r="B10" s="167"/>
      <c r="C10" s="167"/>
      <c r="D10" s="167"/>
      <c r="E10" s="167"/>
      <c r="F10" s="1000"/>
      <c r="G10" s="1000"/>
      <c r="H10" s="1000"/>
      <c r="I10" s="1000"/>
      <c r="J10" s="168"/>
      <c r="K10" s="169"/>
      <c r="L10" s="168" t="s">
        <v>929</v>
      </c>
      <c r="M10" s="169"/>
      <c r="N10" s="170" t="s">
        <v>928</v>
      </c>
      <c r="O10" s="167" t="s">
        <v>109</v>
      </c>
      <c r="P10" s="170" t="s">
        <v>110</v>
      </c>
      <c r="Q10" s="170" t="s">
        <v>106</v>
      </c>
      <c r="R10" s="167"/>
      <c r="S10" s="170" t="s">
        <v>12</v>
      </c>
      <c r="T10" s="170" t="s">
        <v>14</v>
      </c>
      <c r="U10" s="171"/>
      <c r="V10" s="172"/>
      <c r="W10" s="172"/>
      <c r="X10" s="167"/>
      <c r="Y10" s="172"/>
      <c r="Z10" s="172"/>
      <c r="AA10" s="172"/>
      <c r="AB10" s="172"/>
      <c r="AC10" s="172"/>
      <c r="AD10" s="173"/>
      <c r="AE10" s="173"/>
      <c r="AF10" s="173"/>
      <c r="AG10" s="176"/>
      <c r="AH10" s="173"/>
      <c r="AI10" s="173"/>
      <c r="AJ10" s="173"/>
      <c r="AK10" s="170"/>
      <c r="AL10" s="178"/>
    </row>
    <row r="11" spans="1:669" s="165" customFormat="1" ht="56.25" x14ac:dyDescent="0.3">
      <c r="A11" s="680"/>
      <c r="B11" s="999" t="s">
        <v>58</v>
      </c>
      <c r="C11" s="999">
        <v>1</v>
      </c>
      <c r="D11" s="999">
        <v>2</v>
      </c>
      <c r="E11" s="999"/>
      <c r="F11" s="998" t="s">
        <v>158</v>
      </c>
      <c r="G11" s="998" t="s">
        <v>159</v>
      </c>
      <c r="H11" s="998" t="s">
        <v>160</v>
      </c>
      <c r="I11" s="998" t="s">
        <v>161</v>
      </c>
      <c r="J11" s="155"/>
      <c r="K11" s="154" t="s">
        <v>927</v>
      </c>
      <c r="L11" s="155"/>
      <c r="M11" s="155"/>
      <c r="N11" s="156"/>
      <c r="O11" s="152"/>
      <c r="P11" s="152"/>
      <c r="Q11" s="156"/>
      <c r="R11" s="152" t="s">
        <v>46</v>
      </c>
      <c r="S11" s="156" t="s">
        <v>12</v>
      </c>
      <c r="T11" s="156" t="s">
        <v>15</v>
      </c>
      <c r="U11" s="157" t="s">
        <v>112</v>
      </c>
      <c r="V11" s="158">
        <v>1</v>
      </c>
      <c r="W11" s="159" t="s">
        <v>40</v>
      </c>
      <c r="X11" s="159"/>
      <c r="Y11" s="161">
        <v>0.25</v>
      </c>
      <c r="Z11" s="152"/>
      <c r="AA11" s="161">
        <v>0.25</v>
      </c>
      <c r="AB11" s="152"/>
      <c r="AC11" s="161">
        <v>0.25</v>
      </c>
      <c r="AD11" s="162"/>
      <c r="AE11" s="161">
        <v>0.25</v>
      </c>
      <c r="AF11" s="162"/>
      <c r="AG11" s="162"/>
      <c r="AH11" s="162"/>
      <c r="AI11" s="162"/>
      <c r="AJ11" s="162"/>
      <c r="AK11" s="156" t="s">
        <v>41</v>
      </c>
      <c r="AL11" s="163">
        <f>SUM(AL12:AL14)</f>
        <v>0</v>
      </c>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0"/>
      <c r="JW11" s="150"/>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0"/>
      <c r="LP11" s="150"/>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0"/>
      <c r="NI11" s="150"/>
      <c r="NJ11" s="150"/>
      <c r="NK11" s="150"/>
      <c r="NL11" s="150"/>
      <c r="NM11" s="150"/>
      <c r="NN11" s="150"/>
      <c r="NO11" s="150"/>
      <c r="NP11" s="150"/>
      <c r="NQ11" s="150"/>
      <c r="NR11" s="150"/>
      <c r="NS11" s="150"/>
      <c r="NT11" s="150"/>
      <c r="NU11" s="150"/>
      <c r="NV11" s="150"/>
      <c r="NW11" s="150"/>
      <c r="NX11" s="150"/>
      <c r="NY11" s="150"/>
      <c r="NZ11" s="150"/>
      <c r="OA11" s="150"/>
      <c r="OB11" s="150"/>
      <c r="OC11" s="150"/>
      <c r="OD11" s="150"/>
      <c r="OE11" s="150"/>
      <c r="OF11" s="150"/>
      <c r="OG11" s="150"/>
      <c r="OH11" s="150"/>
      <c r="OI11" s="150"/>
      <c r="OJ11" s="150"/>
      <c r="OK11" s="150"/>
      <c r="OL11" s="150"/>
      <c r="OM11" s="150"/>
      <c r="ON11" s="150"/>
      <c r="OO11" s="150"/>
      <c r="OP11" s="150"/>
      <c r="OQ11" s="150"/>
      <c r="OR11" s="150"/>
      <c r="OS11" s="150"/>
      <c r="OT11" s="150"/>
      <c r="OU11" s="150"/>
      <c r="OV11" s="150"/>
      <c r="OW11" s="150"/>
      <c r="OX11" s="150"/>
      <c r="OY11" s="150"/>
      <c r="OZ11" s="150"/>
      <c r="PA11" s="150"/>
      <c r="PB11" s="150"/>
      <c r="PC11" s="150"/>
      <c r="PD11" s="150"/>
      <c r="PE11" s="150"/>
      <c r="PF11" s="150"/>
      <c r="PG11" s="150"/>
      <c r="PH11" s="150"/>
      <c r="PI11" s="150"/>
      <c r="PJ11" s="150"/>
      <c r="PK11" s="150"/>
      <c r="PL11" s="150"/>
      <c r="PM11" s="150"/>
      <c r="PN11" s="150"/>
      <c r="PO11" s="150"/>
      <c r="PP11" s="150"/>
      <c r="PQ11" s="150"/>
      <c r="PR11" s="150"/>
      <c r="PS11" s="150"/>
      <c r="PT11" s="150"/>
      <c r="PU11" s="150"/>
      <c r="PV11" s="150"/>
      <c r="PW11" s="150"/>
      <c r="PX11" s="150"/>
      <c r="PY11" s="150"/>
      <c r="PZ11" s="150"/>
      <c r="QA11" s="150"/>
      <c r="QB11" s="150"/>
      <c r="QC11" s="150"/>
      <c r="QD11" s="150"/>
      <c r="QE11" s="150"/>
      <c r="QF11" s="150"/>
      <c r="QG11" s="150"/>
      <c r="QH11" s="150"/>
      <c r="QI11" s="150"/>
      <c r="QJ11" s="150"/>
      <c r="QK11" s="150"/>
      <c r="QL11" s="150"/>
      <c r="QM11" s="150"/>
      <c r="QN11" s="150"/>
      <c r="QO11" s="150"/>
      <c r="QP11" s="150"/>
      <c r="QQ11" s="150"/>
      <c r="QR11" s="150"/>
      <c r="QS11" s="150"/>
      <c r="QT11" s="150"/>
      <c r="QU11" s="150"/>
      <c r="QV11" s="150"/>
      <c r="QW11" s="150"/>
      <c r="QX11" s="150"/>
      <c r="QY11" s="150"/>
      <c r="QZ11" s="150"/>
      <c r="RA11" s="150"/>
      <c r="RB11" s="150"/>
      <c r="RC11" s="150"/>
      <c r="RD11" s="150"/>
      <c r="RE11" s="150"/>
      <c r="RF11" s="150"/>
      <c r="RG11" s="150"/>
      <c r="RH11" s="150"/>
      <c r="RI11" s="150"/>
      <c r="RJ11" s="150"/>
      <c r="RK11" s="150"/>
      <c r="RL11" s="150"/>
      <c r="RM11" s="150"/>
      <c r="RN11" s="150"/>
      <c r="RO11" s="150"/>
      <c r="RP11" s="150"/>
      <c r="RQ11" s="150"/>
      <c r="RR11" s="150"/>
      <c r="RS11" s="150"/>
      <c r="RT11" s="150"/>
      <c r="RU11" s="150"/>
      <c r="RV11" s="150"/>
      <c r="RW11" s="150"/>
      <c r="RX11" s="150"/>
      <c r="RY11" s="150"/>
      <c r="RZ11" s="150"/>
      <c r="SA11" s="150"/>
      <c r="SB11" s="150"/>
      <c r="SC11" s="150"/>
      <c r="SD11" s="150"/>
      <c r="SE11" s="150"/>
      <c r="SF11" s="150"/>
      <c r="SG11" s="150"/>
      <c r="SH11" s="150"/>
      <c r="SI11" s="150"/>
      <c r="SJ11" s="150"/>
      <c r="SK11" s="150"/>
      <c r="SL11" s="150"/>
      <c r="SM11" s="150"/>
      <c r="SN11" s="150"/>
      <c r="SO11" s="150"/>
      <c r="SP11" s="150"/>
      <c r="SQ11" s="150"/>
      <c r="SR11" s="150"/>
      <c r="SS11" s="150"/>
      <c r="ST11" s="150"/>
      <c r="SU11" s="150"/>
      <c r="SV11" s="150"/>
      <c r="SW11" s="150"/>
      <c r="SX11" s="150"/>
      <c r="SY11" s="150"/>
      <c r="SZ11" s="150"/>
      <c r="TA11" s="150"/>
      <c r="TB11" s="150"/>
      <c r="TC11" s="150"/>
      <c r="TD11" s="150"/>
      <c r="TE11" s="150"/>
      <c r="TF11" s="150"/>
      <c r="TG11" s="150"/>
      <c r="TH11" s="150"/>
      <c r="TI11" s="150"/>
      <c r="TJ11" s="150"/>
      <c r="TK11" s="150"/>
      <c r="TL11" s="150"/>
      <c r="TM11" s="150"/>
      <c r="TN11" s="150"/>
      <c r="TO11" s="150"/>
      <c r="TP11" s="150"/>
      <c r="TQ11" s="150"/>
      <c r="TR11" s="150"/>
      <c r="TS11" s="150"/>
      <c r="TT11" s="150"/>
      <c r="TU11" s="150"/>
      <c r="TV11" s="150"/>
      <c r="TW11" s="150"/>
      <c r="TX11" s="150"/>
      <c r="TY11" s="150"/>
      <c r="TZ11" s="150"/>
      <c r="UA11" s="150"/>
      <c r="UB11" s="150"/>
      <c r="UC11" s="150"/>
      <c r="UD11" s="150"/>
      <c r="UE11" s="150"/>
      <c r="UF11" s="150"/>
      <c r="UG11" s="150"/>
      <c r="UH11" s="150"/>
      <c r="UI11" s="150"/>
      <c r="UJ11" s="150"/>
      <c r="UK11" s="150"/>
      <c r="UL11" s="150"/>
      <c r="UM11" s="150"/>
      <c r="UN11" s="150"/>
      <c r="UO11" s="150"/>
      <c r="UP11" s="150"/>
      <c r="UQ11" s="150"/>
      <c r="UR11" s="150"/>
      <c r="US11" s="150"/>
      <c r="UT11" s="150"/>
      <c r="UU11" s="150"/>
      <c r="UV11" s="150"/>
      <c r="UW11" s="150"/>
      <c r="UX11" s="150"/>
      <c r="UY11" s="150"/>
      <c r="UZ11" s="150"/>
      <c r="VA11" s="150"/>
      <c r="VB11" s="150"/>
      <c r="VC11" s="150"/>
      <c r="VD11" s="150"/>
      <c r="VE11" s="150"/>
      <c r="VF11" s="150"/>
      <c r="VG11" s="150"/>
      <c r="VH11" s="150"/>
      <c r="VI11" s="150"/>
      <c r="VJ11" s="150"/>
      <c r="VK11" s="150"/>
      <c r="VL11" s="150"/>
      <c r="VM11" s="150"/>
      <c r="VN11" s="150"/>
      <c r="VO11" s="150"/>
      <c r="VP11" s="150"/>
      <c r="VQ11" s="150"/>
      <c r="VR11" s="150"/>
      <c r="VS11" s="150"/>
      <c r="VT11" s="150"/>
      <c r="VU11" s="150"/>
      <c r="VV11" s="150"/>
      <c r="VW11" s="150"/>
      <c r="VX11" s="150"/>
      <c r="VY11" s="150"/>
      <c r="VZ11" s="150"/>
      <c r="WA11" s="150"/>
      <c r="WB11" s="150"/>
      <c r="WC11" s="150"/>
      <c r="WD11" s="150"/>
      <c r="WE11" s="150"/>
      <c r="WF11" s="150"/>
      <c r="WG11" s="150"/>
      <c r="WH11" s="150"/>
      <c r="WI11" s="150"/>
      <c r="WJ11" s="150"/>
      <c r="WK11" s="150"/>
      <c r="WL11" s="150"/>
      <c r="WM11" s="150"/>
      <c r="WN11" s="150"/>
      <c r="WO11" s="150"/>
      <c r="WP11" s="150"/>
      <c r="WQ11" s="150"/>
      <c r="WR11" s="150"/>
      <c r="WS11" s="150"/>
      <c r="WT11" s="150"/>
      <c r="WU11" s="150"/>
      <c r="WV11" s="150"/>
      <c r="WW11" s="150"/>
      <c r="WX11" s="150"/>
      <c r="WY11" s="150"/>
      <c r="WZ11" s="150"/>
      <c r="XA11" s="150"/>
      <c r="XB11" s="150"/>
      <c r="XC11" s="150"/>
      <c r="XD11" s="150"/>
      <c r="XE11" s="150"/>
      <c r="XF11" s="150"/>
      <c r="XG11" s="150"/>
      <c r="XH11" s="150"/>
      <c r="XI11" s="150"/>
      <c r="XJ11" s="150"/>
      <c r="XK11" s="150"/>
      <c r="XL11" s="150"/>
      <c r="XM11" s="150"/>
      <c r="XN11" s="150"/>
      <c r="XO11" s="150"/>
      <c r="XP11" s="150"/>
      <c r="XQ11" s="150"/>
      <c r="XR11" s="150"/>
      <c r="XS11" s="150"/>
      <c r="XT11" s="150"/>
      <c r="XU11" s="150"/>
      <c r="XV11" s="150"/>
      <c r="XW11" s="150"/>
      <c r="XX11" s="150"/>
      <c r="XY11" s="150"/>
      <c r="XZ11" s="150"/>
      <c r="YA11" s="150"/>
      <c r="YB11" s="150"/>
      <c r="YC11" s="150"/>
      <c r="YD11" s="150"/>
      <c r="YE11" s="150"/>
      <c r="YF11" s="150"/>
      <c r="YG11" s="150"/>
      <c r="YH11" s="150"/>
      <c r="YI11" s="150"/>
      <c r="YJ11" s="150"/>
      <c r="YK11" s="150"/>
      <c r="YL11" s="150"/>
      <c r="YM11" s="150"/>
      <c r="YN11" s="150"/>
      <c r="YO11" s="150"/>
      <c r="YP11" s="150"/>
      <c r="YQ11" s="150"/>
      <c r="YR11" s="150"/>
      <c r="YS11" s="150"/>
    </row>
    <row r="12" spans="1:669" s="175" customFormat="1" ht="37.5" x14ac:dyDescent="0.3">
      <c r="A12" s="166" t="str">
        <f>+ CONCATENATE("ID", "-", B12, "-",C12, ".", D12, ".", E12)</f>
        <v>ID-DPD-1.2.1</v>
      </c>
      <c r="B12" s="167" t="s">
        <v>58</v>
      </c>
      <c r="C12" s="167">
        <v>1</v>
      </c>
      <c r="D12" s="167">
        <f>D11</f>
        <v>2</v>
      </c>
      <c r="E12" s="167">
        <v>1</v>
      </c>
      <c r="F12" s="1000" t="s">
        <v>158</v>
      </c>
      <c r="G12" s="1000" t="s">
        <v>159</v>
      </c>
      <c r="H12" s="1000" t="s">
        <v>160</v>
      </c>
      <c r="I12" s="1000" t="s">
        <v>161</v>
      </c>
      <c r="J12" s="168"/>
      <c r="K12" s="169"/>
      <c r="L12" s="168" t="s">
        <v>165</v>
      </c>
      <c r="M12" s="169"/>
      <c r="N12" s="170" t="s">
        <v>44</v>
      </c>
      <c r="O12" s="167" t="s">
        <v>45</v>
      </c>
      <c r="P12" s="167" t="s">
        <v>113</v>
      </c>
      <c r="Q12" s="170" t="str">
        <f>'[20]Libro de Códigos'!B4</f>
        <v>DAF</v>
      </c>
      <c r="R12" s="167" t="s">
        <v>46</v>
      </c>
      <c r="S12" s="170" t="s">
        <v>12</v>
      </c>
      <c r="T12" s="170" t="s">
        <v>15</v>
      </c>
      <c r="U12" s="171"/>
      <c r="V12" s="172"/>
      <c r="W12" s="172"/>
      <c r="X12" s="167"/>
      <c r="Y12" s="172"/>
      <c r="Z12" s="172"/>
      <c r="AA12" s="172"/>
      <c r="AB12" s="172"/>
      <c r="AC12" s="172"/>
      <c r="AD12" s="173"/>
      <c r="AE12" s="173"/>
      <c r="AF12" s="173"/>
      <c r="AG12" s="192" t="s">
        <v>47</v>
      </c>
      <c r="AH12" s="192" t="s">
        <v>47</v>
      </c>
      <c r="AI12" s="192" t="s">
        <v>47</v>
      </c>
      <c r="AJ12" s="192" t="s">
        <v>47</v>
      </c>
      <c r="AK12" s="170" t="s">
        <v>41</v>
      </c>
      <c r="AL12" s="178">
        <v>0</v>
      </c>
    </row>
    <row r="13" spans="1:669" s="175" customFormat="1" ht="37.5" customHeight="1" x14ac:dyDescent="0.3">
      <c r="A13" s="166" t="str">
        <f>+ CONCATENATE("ID", "-", B13, "-",C13, ".", D13, ".", E13)</f>
        <v>ID-DPD-1.2.2</v>
      </c>
      <c r="B13" s="167" t="s">
        <v>58</v>
      </c>
      <c r="C13" s="167">
        <v>1</v>
      </c>
      <c r="D13" s="167">
        <f>D11</f>
        <v>2</v>
      </c>
      <c r="E13" s="167">
        <v>2</v>
      </c>
      <c r="F13" s="1000" t="s">
        <v>158</v>
      </c>
      <c r="G13" s="1000" t="s">
        <v>159</v>
      </c>
      <c r="H13" s="1000" t="s">
        <v>160</v>
      </c>
      <c r="I13" s="1000" t="s">
        <v>161</v>
      </c>
      <c r="J13" s="168"/>
      <c r="K13" s="169"/>
      <c r="L13" s="168" t="s">
        <v>114</v>
      </c>
      <c r="M13" s="169"/>
      <c r="N13" s="170" t="s">
        <v>49</v>
      </c>
      <c r="O13" s="167" t="s">
        <v>58</v>
      </c>
      <c r="P13" s="167" t="s">
        <v>105</v>
      </c>
      <c r="Q13" s="170" t="str">
        <f>'[20]Libro de Códigos'!B9</f>
        <v>DTI</v>
      </c>
      <c r="R13" s="167" t="s">
        <v>59</v>
      </c>
      <c r="S13" s="170" t="s">
        <v>12</v>
      </c>
      <c r="T13" s="170" t="s">
        <v>15</v>
      </c>
      <c r="U13" s="171"/>
      <c r="V13" s="172"/>
      <c r="W13" s="172"/>
      <c r="X13" s="167"/>
      <c r="Y13" s="172"/>
      <c r="Z13" s="172"/>
      <c r="AA13" s="172"/>
      <c r="AB13" s="172"/>
      <c r="AC13" s="172"/>
      <c r="AD13" s="173"/>
      <c r="AE13" s="173"/>
      <c r="AF13" s="173"/>
      <c r="AG13" s="192"/>
      <c r="AH13" s="192" t="s">
        <v>52</v>
      </c>
      <c r="AI13" s="192" t="s">
        <v>53</v>
      </c>
      <c r="AJ13" s="192" t="s">
        <v>53</v>
      </c>
      <c r="AK13" s="170" t="s">
        <v>41</v>
      </c>
      <c r="AL13" s="178">
        <v>0</v>
      </c>
    </row>
    <row r="14" spans="1:669" s="175" customFormat="1" ht="37.5" x14ac:dyDescent="0.3">
      <c r="A14" s="166" t="str">
        <f>+ CONCATENATE("ID", "-", B14, "-",C14, ".", D14, ".", E14)</f>
        <v>ID-DPD-1.2.3</v>
      </c>
      <c r="B14" s="167" t="s">
        <v>58</v>
      </c>
      <c r="C14" s="167">
        <v>1</v>
      </c>
      <c r="D14" s="167">
        <f>D11</f>
        <v>2</v>
      </c>
      <c r="E14" s="167">
        <v>3</v>
      </c>
      <c r="F14" s="1000"/>
      <c r="G14" s="1000"/>
      <c r="H14" s="1000"/>
      <c r="I14" s="1000"/>
      <c r="J14" s="168"/>
      <c r="K14" s="169"/>
      <c r="L14" s="168" t="s">
        <v>54</v>
      </c>
      <c r="M14" s="169"/>
      <c r="N14" s="170" t="s">
        <v>55</v>
      </c>
      <c r="O14" s="167" t="s">
        <v>58</v>
      </c>
      <c r="P14" s="167" t="s">
        <v>105</v>
      </c>
      <c r="Q14" s="170" t="str">
        <f>'[20]Libro de Códigos'!B7</f>
        <v>DRH</v>
      </c>
      <c r="R14" s="167" t="s">
        <v>59</v>
      </c>
      <c r="S14" s="170" t="s">
        <v>60</v>
      </c>
      <c r="T14" s="170" t="s">
        <v>60</v>
      </c>
      <c r="U14" s="171"/>
      <c r="V14" s="172"/>
      <c r="W14" s="172"/>
      <c r="X14" s="167"/>
      <c r="Y14" s="172"/>
      <c r="Z14" s="172"/>
      <c r="AA14" s="172"/>
      <c r="AB14" s="172"/>
      <c r="AC14" s="172"/>
      <c r="AD14" s="173"/>
      <c r="AE14" s="173"/>
      <c r="AF14" s="173"/>
      <c r="AG14" s="173"/>
      <c r="AH14" s="173"/>
      <c r="AI14" s="173"/>
      <c r="AJ14" s="173"/>
      <c r="AK14" s="170" t="s">
        <v>41</v>
      </c>
      <c r="AL14" s="178">
        <v>0</v>
      </c>
    </row>
    <row r="15" spans="1:669" s="165" customFormat="1" ht="37.5" x14ac:dyDescent="0.3">
      <c r="A15" s="680"/>
      <c r="B15" s="999" t="s">
        <v>58</v>
      </c>
      <c r="C15" s="999">
        <v>1</v>
      </c>
      <c r="D15" s="999">
        <v>3</v>
      </c>
      <c r="E15" s="999"/>
      <c r="F15" s="998" t="s">
        <v>158</v>
      </c>
      <c r="G15" s="998" t="s">
        <v>159</v>
      </c>
      <c r="H15" s="998" t="s">
        <v>160</v>
      </c>
      <c r="I15" s="998" t="s">
        <v>161</v>
      </c>
      <c r="J15" s="155"/>
      <c r="K15" s="154" t="s">
        <v>926</v>
      </c>
      <c r="L15" s="155"/>
      <c r="M15" s="155"/>
      <c r="N15" s="156"/>
      <c r="O15" s="152"/>
      <c r="P15" s="152"/>
      <c r="Q15" s="156"/>
      <c r="R15" s="152" t="s">
        <v>59</v>
      </c>
      <c r="S15" s="156" t="s">
        <v>13</v>
      </c>
      <c r="T15" s="156" t="s">
        <v>15</v>
      </c>
      <c r="U15" s="157" t="s">
        <v>116</v>
      </c>
      <c r="V15" s="158">
        <v>0.5</v>
      </c>
      <c r="W15" s="159" t="s">
        <v>40</v>
      </c>
      <c r="X15" s="159"/>
      <c r="Y15" s="152"/>
      <c r="Z15" s="152"/>
      <c r="AA15" s="161">
        <v>0.1</v>
      </c>
      <c r="AB15" s="152"/>
      <c r="AC15" s="161">
        <v>0.1</v>
      </c>
      <c r="AD15" s="162"/>
      <c r="AE15" s="161">
        <v>0.3</v>
      </c>
      <c r="AF15" s="162"/>
      <c r="AG15" s="162"/>
      <c r="AH15" s="162"/>
      <c r="AI15" s="162"/>
      <c r="AJ15" s="162"/>
      <c r="AK15" s="156" t="s">
        <v>41</v>
      </c>
      <c r="AL15" s="163">
        <f>SUM(AL16:AL17)</f>
        <v>0</v>
      </c>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c r="IW15" s="150"/>
      <c r="IX15" s="150"/>
      <c r="IY15" s="150"/>
      <c r="IZ15" s="150"/>
      <c r="JA15" s="150"/>
      <c r="JB15" s="150"/>
      <c r="JC15" s="150"/>
      <c r="JD15" s="150"/>
      <c r="JE15" s="150"/>
      <c r="JF15" s="150"/>
      <c r="JG15" s="150"/>
      <c r="JH15" s="150"/>
      <c r="JI15" s="150"/>
      <c r="JJ15" s="150"/>
      <c r="JK15" s="150"/>
      <c r="JL15" s="150"/>
      <c r="JM15" s="150"/>
      <c r="JN15" s="150"/>
      <c r="JO15" s="150"/>
      <c r="JP15" s="150"/>
      <c r="JQ15" s="150"/>
      <c r="JR15" s="150"/>
      <c r="JS15" s="150"/>
      <c r="JT15" s="150"/>
      <c r="JU15" s="150"/>
      <c r="JV15" s="150"/>
      <c r="JW15" s="150"/>
      <c r="JX15" s="150"/>
      <c r="JY15" s="150"/>
      <c r="JZ15" s="150"/>
      <c r="KA15" s="150"/>
      <c r="KB15" s="150"/>
      <c r="KC15" s="150"/>
      <c r="KD15" s="150"/>
      <c r="KE15" s="150"/>
      <c r="KF15" s="150"/>
      <c r="KG15" s="150"/>
      <c r="KH15" s="150"/>
      <c r="KI15" s="150"/>
      <c r="KJ15" s="150"/>
      <c r="KK15" s="150"/>
      <c r="KL15" s="150"/>
      <c r="KM15" s="150"/>
      <c r="KN15" s="150"/>
      <c r="KO15" s="150"/>
      <c r="KP15" s="150"/>
      <c r="KQ15" s="150"/>
      <c r="KR15" s="150"/>
      <c r="KS15" s="150"/>
      <c r="KT15" s="150"/>
      <c r="KU15" s="150"/>
      <c r="KV15" s="150"/>
      <c r="KW15" s="150"/>
      <c r="KX15" s="150"/>
      <c r="KY15" s="150"/>
      <c r="KZ15" s="150"/>
      <c r="LA15" s="150"/>
      <c r="LB15" s="150"/>
      <c r="LC15" s="150"/>
      <c r="LD15" s="150"/>
      <c r="LE15" s="150"/>
      <c r="LF15" s="150"/>
      <c r="LG15" s="150"/>
      <c r="LH15" s="150"/>
      <c r="LI15" s="150"/>
      <c r="LJ15" s="150"/>
      <c r="LK15" s="150"/>
      <c r="LL15" s="150"/>
      <c r="LM15" s="150"/>
      <c r="LN15" s="150"/>
      <c r="LO15" s="150"/>
      <c r="LP15" s="150"/>
      <c r="LQ15" s="150"/>
      <c r="LR15" s="150"/>
      <c r="LS15" s="150"/>
      <c r="LT15" s="150"/>
      <c r="LU15" s="150"/>
      <c r="LV15" s="150"/>
      <c r="LW15" s="150"/>
      <c r="LX15" s="150"/>
      <c r="LY15" s="150"/>
      <c r="LZ15" s="150"/>
      <c r="MA15" s="150"/>
      <c r="MB15" s="150"/>
      <c r="MC15" s="150"/>
      <c r="MD15" s="150"/>
      <c r="ME15" s="150"/>
      <c r="MF15" s="150"/>
      <c r="MG15" s="150"/>
      <c r="MH15" s="150"/>
      <c r="MI15" s="150"/>
      <c r="MJ15" s="150"/>
      <c r="MK15" s="150"/>
      <c r="ML15" s="150"/>
      <c r="MM15" s="150"/>
      <c r="MN15" s="150"/>
      <c r="MO15" s="150"/>
      <c r="MP15" s="150"/>
      <c r="MQ15" s="150"/>
      <c r="MR15" s="150"/>
      <c r="MS15" s="150"/>
      <c r="MT15" s="150"/>
      <c r="MU15" s="150"/>
      <c r="MV15" s="150"/>
      <c r="MW15" s="150"/>
      <c r="MX15" s="150"/>
      <c r="MY15" s="150"/>
      <c r="MZ15" s="150"/>
      <c r="NA15" s="150"/>
      <c r="NB15" s="150"/>
      <c r="NC15" s="150"/>
      <c r="ND15" s="150"/>
      <c r="NE15" s="150"/>
      <c r="NF15" s="150"/>
      <c r="NG15" s="150"/>
      <c r="NH15" s="150"/>
      <c r="NI15" s="150"/>
      <c r="NJ15" s="150"/>
      <c r="NK15" s="150"/>
      <c r="NL15" s="150"/>
      <c r="NM15" s="150"/>
      <c r="NN15" s="150"/>
      <c r="NO15" s="150"/>
      <c r="NP15" s="150"/>
      <c r="NQ15" s="150"/>
      <c r="NR15" s="150"/>
      <c r="NS15" s="150"/>
      <c r="NT15" s="150"/>
      <c r="NU15" s="150"/>
      <c r="NV15" s="150"/>
      <c r="NW15" s="150"/>
      <c r="NX15" s="150"/>
      <c r="NY15" s="150"/>
      <c r="NZ15" s="150"/>
      <c r="OA15" s="150"/>
      <c r="OB15" s="150"/>
      <c r="OC15" s="150"/>
      <c r="OD15" s="150"/>
      <c r="OE15" s="150"/>
      <c r="OF15" s="150"/>
      <c r="OG15" s="150"/>
      <c r="OH15" s="150"/>
      <c r="OI15" s="150"/>
      <c r="OJ15" s="150"/>
      <c r="OK15" s="150"/>
      <c r="OL15" s="150"/>
      <c r="OM15" s="150"/>
      <c r="ON15" s="150"/>
      <c r="OO15" s="150"/>
      <c r="OP15" s="150"/>
      <c r="OQ15" s="150"/>
      <c r="OR15" s="150"/>
      <c r="OS15" s="150"/>
      <c r="OT15" s="150"/>
      <c r="OU15" s="150"/>
      <c r="OV15" s="150"/>
      <c r="OW15" s="150"/>
      <c r="OX15" s="150"/>
      <c r="OY15" s="150"/>
      <c r="OZ15" s="150"/>
      <c r="PA15" s="150"/>
      <c r="PB15" s="150"/>
      <c r="PC15" s="150"/>
      <c r="PD15" s="150"/>
      <c r="PE15" s="150"/>
      <c r="PF15" s="150"/>
      <c r="PG15" s="150"/>
      <c r="PH15" s="150"/>
      <c r="PI15" s="150"/>
      <c r="PJ15" s="150"/>
      <c r="PK15" s="150"/>
      <c r="PL15" s="150"/>
      <c r="PM15" s="150"/>
      <c r="PN15" s="150"/>
      <c r="PO15" s="150"/>
      <c r="PP15" s="150"/>
      <c r="PQ15" s="150"/>
      <c r="PR15" s="150"/>
      <c r="PS15" s="150"/>
      <c r="PT15" s="150"/>
      <c r="PU15" s="150"/>
      <c r="PV15" s="150"/>
      <c r="PW15" s="150"/>
      <c r="PX15" s="150"/>
      <c r="PY15" s="150"/>
      <c r="PZ15" s="150"/>
      <c r="QA15" s="150"/>
      <c r="QB15" s="150"/>
      <c r="QC15" s="150"/>
      <c r="QD15" s="150"/>
      <c r="QE15" s="150"/>
      <c r="QF15" s="150"/>
      <c r="QG15" s="150"/>
      <c r="QH15" s="150"/>
      <c r="QI15" s="150"/>
      <c r="QJ15" s="150"/>
      <c r="QK15" s="150"/>
      <c r="QL15" s="150"/>
      <c r="QM15" s="150"/>
      <c r="QN15" s="150"/>
      <c r="QO15" s="150"/>
      <c r="QP15" s="150"/>
      <c r="QQ15" s="150"/>
      <c r="QR15" s="150"/>
      <c r="QS15" s="150"/>
      <c r="QT15" s="150"/>
      <c r="QU15" s="150"/>
      <c r="QV15" s="150"/>
      <c r="QW15" s="150"/>
      <c r="QX15" s="150"/>
      <c r="QY15" s="150"/>
      <c r="QZ15" s="150"/>
      <c r="RA15" s="150"/>
      <c r="RB15" s="150"/>
      <c r="RC15" s="150"/>
      <c r="RD15" s="150"/>
      <c r="RE15" s="150"/>
      <c r="RF15" s="150"/>
      <c r="RG15" s="150"/>
      <c r="RH15" s="150"/>
      <c r="RI15" s="150"/>
      <c r="RJ15" s="150"/>
      <c r="RK15" s="150"/>
      <c r="RL15" s="150"/>
      <c r="RM15" s="150"/>
      <c r="RN15" s="150"/>
      <c r="RO15" s="150"/>
      <c r="RP15" s="150"/>
      <c r="RQ15" s="150"/>
      <c r="RR15" s="150"/>
      <c r="RS15" s="150"/>
      <c r="RT15" s="150"/>
      <c r="RU15" s="150"/>
      <c r="RV15" s="150"/>
      <c r="RW15" s="150"/>
      <c r="RX15" s="150"/>
      <c r="RY15" s="150"/>
      <c r="RZ15" s="150"/>
      <c r="SA15" s="150"/>
      <c r="SB15" s="150"/>
      <c r="SC15" s="150"/>
      <c r="SD15" s="150"/>
      <c r="SE15" s="150"/>
      <c r="SF15" s="150"/>
      <c r="SG15" s="150"/>
      <c r="SH15" s="150"/>
      <c r="SI15" s="150"/>
      <c r="SJ15" s="150"/>
      <c r="SK15" s="150"/>
      <c r="SL15" s="150"/>
      <c r="SM15" s="150"/>
      <c r="SN15" s="150"/>
      <c r="SO15" s="150"/>
      <c r="SP15" s="150"/>
      <c r="SQ15" s="150"/>
      <c r="SR15" s="150"/>
      <c r="SS15" s="150"/>
      <c r="ST15" s="150"/>
      <c r="SU15" s="150"/>
      <c r="SV15" s="150"/>
      <c r="SW15" s="150"/>
      <c r="SX15" s="150"/>
      <c r="SY15" s="150"/>
      <c r="SZ15" s="150"/>
      <c r="TA15" s="150"/>
      <c r="TB15" s="150"/>
      <c r="TC15" s="150"/>
      <c r="TD15" s="150"/>
      <c r="TE15" s="150"/>
      <c r="TF15" s="150"/>
      <c r="TG15" s="150"/>
      <c r="TH15" s="150"/>
      <c r="TI15" s="150"/>
      <c r="TJ15" s="150"/>
      <c r="TK15" s="150"/>
      <c r="TL15" s="150"/>
      <c r="TM15" s="150"/>
      <c r="TN15" s="150"/>
      <c r="TO15" s="150"/>
      <c r="TP15" s="150"/>
      <c r="TQ15" s="150"/>
      <c r="TR15" s="150"/>
      <c r="TS15" s="150"/>
      <c r="TT15" s="150"/>
      <c r="TU15" s="150"/>
      <c r="TV15" s="150"/>
      <c r="TW15" s="150"/>
      <c r="TX15" s="150"/>
      <c r="TY15" s="150"/>
      <c r="TZ15" s="150"/>
      <c r="UA15" s="150"/>
      <c r="UB15" s="150"/>
      <c r="UC15" s="150"/>
      <c r="UD15" s="150"/>
      <c r="UE15" s="150"/>
      <c r="UF15" s="150"/>
      <c r="UG15" s="150"/>
      <c r="UH15" s="150"/>
      <c r="UI15" s="150"/>
      <c r="UJ15" s="150"/>
      <c r="UK15" s="150"/>
      <c r="UL15" s="150"/>
      <c r="UM15" s="150"/>
      <c r="UN15" s="150"/>
      <c r="UO15" s="150"/>
      <c r="UP15" s="150"/>
      <c r="UQ15" s="150"/>
      <c r="UR15" s="150"/>
      <c r="US15" s="150"/>
      <c r="UT15" s="150"/>
      <c r="UU15" s="150"/>
      <c r="UV15" s="150"/>
      <c r="UW15" s="150"/>
      <c r="UX15" s="150"/>
      <c r="UY15" s="150"/>
      <c r="UZ15" s="150"/>
      <c r="VA15" s="150"/>
      <c r="VB15" s="150"/>
      <c r="VC15" s="150"/>
      <c r="VD15" s="150"/>
      <c r="VE15" s="150"/>
      <c r="VF15" s="150"/>
      <c r="VG15" s="150"/>
      <c r="VH15" s="150"/>
      <c r="VI15" s="150"/>
      <c r="VJ15" s="150"/>
      <c r="VK15" s="150"/>
      <c r="VL15" s="150"/>
      <c r="VM15" s="150"/>
      <c r="VN15" s="150"/>
      <c r="VO15" s="150"/>
      <c r="VP15" s="150"/>
      <c r="VQ15" s="150"/>
      <c r="VR15" s="150"/>
      <c r="VS15" s="150"/>
      <c r="VT15" s="150"/>
      <c r="VU15" s="150"/>
      <c r="VV15" s="150"/>
      <c r="VW15" s="150"/>
      <c r="VX15" s="150"/>
      <c r="VY15" s="150"/>
      <c r="VZ15" s="150"/>
      <c r="WA15" s="150"/>
      <c r="WB15" s="150"/>
      <c r="WC15" s="150"/>
      <c r="WD15" s="150"/>
      <c r="WE15" s="150"/>
      <c r="WF15" s="150"/>
      <c r="WG15" s="150"/>
      <c r="WH15" s="150"/>
      <c r="WI15" s="150"/>
      <c r="WJ15" s="150"/>
      <c r="WK15" s="150"/>
      <c r="WL15" s="150"/>
      <c r="WM15" s="150"/>
      <c r="WN15" s="150"/>
      <c r="WO15" s="150"/>
      <c r="WP15" s="150"/>
      <c r="WQ15" s="150"/>
      <c r="WR15" s="150"/>
      <c r="WS15" s="150"/>
      <c r="WT15" s="150"/>
      <c r="WU15" s="150"/>
      <c r="WV15" s="150"/>
      <c r="WW15" s="150"/>
      <c r="WX15" s="150"/>
      <c r="WY15" s="150"/>
      <c r="WZ15" s="150"/>
      <c r="XA15" s="150"/>
      <c r="XB15" s="150"/>
      <c r="XC15" s="150"/>
      <c r="XD15" s="150"/>
      <c r="XE15" s="150"/>
      <c r="XF15" s="150"/>
      <c r="XG15" s="150"/>
      <c r="XH15" s="150"/>
      <c r="XI15" s="150"/>
      <c r="XJ15" s="150"/>
      <c r="XK15" s="150"/>
      <c r="XL15" s="150"/>
      <c r="XM15" s="150"/>
      <c r="XN15" s="150"/>
      <c r="XO15" s="150"/>
      <c r="XP15" s="150"/>
      <c r="XQ15" s="150"/>
      <c r="XR15" s="150"/>
      <c r="XS15" s="150"/>
      <c r="XT15" s="150"/>
      <c r="XU15" s="150"/>
      <c r="XV15" s="150"/>
      <c r="XW15" s="150"/>
      <c r="XX15" s="150"/>
      <c r="XY15" s="150"/>
      <c r="XZ15" s="150"/>
      <c r="YA15" s="150"/>
      <c r="YB15" s="150"/>
      <c r="YC15" s="150"/>
      <c r="YD15" s="150"/>
      <c r="YE15" s="150"/>
      <c r="YF15" s="150"/>
      <c r="YG15" s="150"/>
      <c r="YH15" s="150"/>
      <c r="YI15" s="150"/>
      <c r="YJ15" s="150"/>
      <c r="YK15" s="150"/>
      <c r="YL15" s="150"/>
      <c r="YM15" s="150"/>
      <c r="YN15" s="150"/>
      <c r="YO15" s="150"/>
      <c r="YP15" s="150"/>
      <c r="YQ15" s="150"/>
      <c r="YR15" s="150"/>
      <c r="YS15" s="150"/>
    </row>
    <row r="16" spans="1:669" s="175" customFormat="1" ht="37.5" x14ac:dyDescent="0.3">
      <c r="A16" s="166" t="str">
        <f>+ CONCATENATE("ID", "-", B16, "-",C16, ".", D16, ".", E16)</f>
        <v>ID-DPD-1.3.1</v>
      </c>
      <c r="B16" s="167" t="s">
        <v>58</v>
      </c>
      <c r="C16" s="167">
        <v>1</v>
      </c>
      <c r="D16" s="167">
        <f>D15</f>
        <v>3</v>
      </c>
      <c r="E16" s="167">
        <v>1</v>
      </c>
      <c r="F16" s="1000" t="s">
        <v>158</v>
      </c>
      <c r="G16" s="1000" t="s">
        <v>159</v>
      </c>
      <c r="H16" s="1000" t="s">
        <v>160</v>
      </c>
      <c r="I16" s="1000" t="s">
        <v>161</v>
      </c>
      <c r="J16" s="168"/>
      <c r="K16" s="169"/>
      <c r="L16" s="168" t="s">
        <v>117</v>
      </c>
      <c r="M16" s="814"/>
      <c r="N16" s="170" t="s">
        <v>118</v>
      </c>
      <c r="O16" s="167" t="s">
        <v>58</v>
      </c>
      <c r="P16" s="167" t="s">
        <v>105</v>
      </c>
      <c r="Q16" s="170" t="str">
        <f>'[20]Libro de Códigos'!B3</f>
        <v>DDE</v>
      </c>
      <c r="R16" s="167" t="s">
        <v>59</v>
      </c>
      <c r="S16" s="170" t="s">
        <v>13</v>
      </c>
      <c r="T16" s="170" t="s">
        <v>15</v>
      </c>
      <c r="U16" s="171"/>
      <c r="V16" s="172"/>
      <c r="W16" s="172"/>
      <c r="X16" s="167"/>
      <c r="Y16" s="172"/>
      <c r="Z16" s="172"/>
      <c r="AA16" s="172"/>
      <c r="AB16" s="172"/>
      <c r="AC16" s="172"/>
      <c r="AD16" s="173"/>
      <c r="AE16" s="173"/>
      <c r="AF16" s="173"/>
      <c r="AG16" s="173"/>
      <c r="AH16" s="173"/>
      <c r="AI16" s="173"/>
      <c r="AJ16" s="173"/>
      <c r="AK16" s="170" t="s">
        <v>41</v>
      </c>
      <c r="AL16" s="178">
        <v>0</v>
      </c>
    </row>
    <row r="17" spans="1:669" s="175" customFormat="1" ht="30.75" customHeight="1" x14ac:dyDescent="0.3">
      <c r="A17" s="166"/>
      <c r="B17" s="167"/>
      <c r="C17" s="167"/>
      <c r="D17" s="167"/>
      <c r="E17" s="167"/>
      <c r="F17" s="1000"/>
      <c r="G17" s="1000"/>
      <c r="H17" s="1000"/>
      <c r="I17" s="1000"/>
      <c r="J17" s="168"/>
      <c r="K17" s="169"/>
      <c r="L17" s="168" t="s">
        <v>925</v>
      </c>
      <c r="M17" s="168"/>
      <c r="N17" s="170" t="s">
        <v>924</v>
      </c>
      <c r="O17" s="167" t="s">
        <v>58</v>
      </c>
      <c r="P17" s="167" t="s">
        <v>105</v>
      </c>
      <c r="Q17" s="170" t="str">
        <f>'[20]Libro de Códigos'!B4</f>
        <v>DAF</v>
      </c>
      <c r="R17" s="167"/>
      <c r="S17" s="170" t="s">
        <v>12</v>
      </c>
      <c r="T17" s="170" t="s">
        <v>13</v>
      </c>
      <c r="U17" s="171"/>
      <c r="V17" s="172"/>
      <c r="W17" s="172"/>
      <c r="X17" s="167"/>
      <c r="Y17" s="172"/>
      <c r="Z17" s="172"/>
      <c r="AA17" s="172"/>
      <c r="AB17" s="172"/>
      <c r="AC17" s="172"/>
      <c r="AD17" s="173"/>
      <c r="AE17" s="173"/>
      <c r="AF17" s="173"/>
      <c r="AG17" s="173"/>
      <c r="AH17" s="173"/>
      <c r="AI17" s="173"/>
      <c r="AJ17" s="173"/>
      <c r="AK17" s="170" t="s">
        <v>41</v>
      </c>
      <c r="AL17" s="178">
        <v>0</v>
      </c>
    </row>
    <row r="18" spans="1:669" s="175" customFormat="1" ht="37.5" x14ac:dyDescent="0.3">
      <c r="A18" s="166"/>
      <c r="B18" s="167"/>
      <c r="C18" s="167"/>
      <c r="D18" s="167"/>
      <c r="E18" s="167"/>
      <c r="F18" s="1000"/>
      <c r="G18" s="1000"/>
      <c r="H18" s="1000"/>
      <c r="I18" s="1000"/>
      <c r="J18" s="155"/>
      <c r="K18" s="154" t="s">
        <v>923</v>
      </c>
      <c r="L18" s="155"/>
      <c r="M18" s="155"/>
      <c r="N18" s="156"/>
      <c r="O18" s="152"/>
      <c r="P18" s="152"/>
      <c r="Q18" s="156"/>
      <c r="R18" s="152" t="s">
        <v>59</v>
      </c>
      <c r="S18" s="156" t="s">
        <v>13</v>
      </c>
      <c r="T18" s="156" t="s">
        <v>15</v>
      </c>
      <c r="U18" s="157" t="s">
        <v>266</v>
      </c>
      <c r="V18" s="158">
        <v>1</v>
      </c>
      <c r="W18" s="159" t="s">
        <v>40</v>
      </c>
      <c r="X18" s="159"/>
      <c r="Y18" s="152"/>
      <c r="Z18" s="152"/>
      <c r="AA18" s="161">
        <v>0.1</v>
      </c>
      <c r="AB18" s="152"/>
      <c r="AC18" s="161">
        <v>0.1</v>
      </c>
      <c r="AD18" s="162"/>
      <c r="AE18" s="161">
        <v>0.3</v>
      </c>
      <c r="AF18" s="162"/>
      <c r="AG18" s="162"/>
      <c r="AH18" s="162"/>
      <c r="AI18" s="162"/>
      <c r="AJ18" s="162"/>
      <c r="AK18" s="156" t="s">
        <v>41</v>
      </c>
      <c r="AL18" s="163">
        <f>SUM(AL19:AL22)</f>
        <v>0</v>
      </c>
    </row>
    <row r="19" spans="1:669" s="175" customFormat="1" ht="37.5" x14ac:dyDescent="0.3">
      <c r="A19" s="166"/>
      <c r="B19" s="167"/>
      <c r="C19" s="167"/>
      <c r="D19" s="167"/>
      <c r="E19" s="167"/>
      <c r="F19" s="1000"/>
      <c r="G19" s="1000"/>
      <c r="H19" s="1000"/>
      <c r="I19" s="1000"/>
      <c r="J19" s="168"/>
      <c r="K19" s="169"/>
      <c r="L19" s="537" t="s">
        <v>360</v>
      </c>
      <c r="M19" s="547"/>
      <c r="N19" s="170" t="s">
        <v>361</v>
      </c>
      <c r="O19" s="167" t="s">
        <v>58</v>
      </c>
      <c r="P19" s="167" t="s">
        <v>105</v>
      </c>
      <c r="Q19" s="170" t="s">
        <v>106</v>
      </c>
      <c r="R19" s="167" t="s">
        <v>59</v>
      </c>
      <c r="S19" s="170" t="s">
        <v>13</v>
      </c>
      <c r="T19" s="170" t="s">
        <v>15</v>
      </c>
      <c r="U19" s="171"/>
      <c r="V19" s="172"/>
      <c r="W19" s="172"/>
      <c r="X19" s="167"/>
      <c r="Y19" s="172"/>
      <c r="Z19" s="172"/>
      <c r="AA19" s="172"/>
      <c r="AB19" s="172"/>
      <c r="AC19" s="172"/>
      <c r="AD19" s="173"/>
      <c r="AE19" s="173"/>
      <c r="AF19" s="173"/>
      <c r="AG19" s="173"/>
      <c r="AH19" s="173"/>
      <c r="AI19" s="173"/>
      <c r="AJ19" s="173"/>
      <c r="AK19" s="170" t="s">
        <v>41</v>
      </c>
      <c r="AL19" s="178">
        <v>0</v>
      </c>
    </row>
    <row r="20" spans="1:669" s="175" customFormat="1" ht="37.5" x14ac:dyDescent="0.3">
      <c r="A20" s="166"/>
      <c r="B20" s="167"/>
      <c r="C20" s="167"/>
      <c r="D20" s="167"/>
      <c r="E20" s="167"/>
      <c r="F20" s="1000"/>
      <c r="G20" s="1000"/>
      <c r="H20" s="1000"/>
      <c r="I20" s="1000"/>
      <c r="J20" s="168"/>
      <c r="K20" s="169"/>
      <c r="L20" s="537" t="s">
        <v>922</v>
      </c>
      <c r="M20" s="547"/>
      <c r="N20" s="170" t="s">
        <v>364</v>
      </c>
      <c r="O20" s="167" t="s">
        <v>58</v>
      </c>
      <c r="P20" s="167" t="s">
        <v>105</v>
      </c>
      <c r="Q20" s="170" t="s">
        <v>106</v>
      </c>
      <c r="R20" s="167" t="s">
        <v>59</v>
      </c>
      <c r="S20" s="170" t="s">
        <v>12</v>
      </c>
      <c r="T20" s="170" t="s">
        <v>15</v>
      </c>
      <c r="U20" s="171"/>
      <c r="V20" s="172"/>
      <c r="W20" s="172"/>
      <c r="X20" s="167"/>
      <c r="Y20" s="172"/>
      <c r="Z20" s="172"/>
      <c r="AA20" s="172"/>
      <c r="AB20" s="172"/>
      <c r="AC20" s="172"/>
      <c r="AD20" s="173"/>
      <c r="AE20" s="173"/>
      <c r="AF20" s="173"/>
      <c r="AG20" s="173"/>
      <c r="AH20" s="173"/>
      <c r="AI20" s="173"/>
      <c r="AJ20" s="173"/>
      <c r="AK20" s="170" t="s">
        <v>41</v>
      </c>
      <c r="AL20" s="178">
        <v>0</v>
      </c>
    </row>
    <row r="21" spans="1:669" s="175" customFormat="1" ht="37.5" x14ac:dyDescent="0.3">
      <c r="A21" s="166"/>
      <c r="B21" s="167"/>
      <c r="C21" s="167"/>
      <c r="D21" s="167"/>
      <c r="E21" s="167"/>
      <c r="F21" s="1000"/>
      <c r="G21" s="1000"/>
      <c r="H21" s="1000"/>
      <c r="I21" s="1000"/>
      <c r="J21" s="168"/>
      <c r="K21" s="169"/>
      <c r="L21" s="168" t="s">
        <v>921</v>
      </c>
      <c r="M21" s="1024"/>
      <c r="N21" s="170" t="s">
        <v>364</v>
      </c>
      <c r="O21" s="167" t="s">
        <v>58</v>
      </c>
      <c r="P21" s="167" t="s">
        <v>105</v>
      </c>
      <c r="Q21" s="170" t="s">
        <v>72</v>
      </c>
      <c r="R21" s="167"/>
      <c r="S21" s="170" t="s">
        <v>12</v>
      </c>
      <c r="T21" s="170" t="s">
        <v>15</v>
      </c>
      <c r="U21" s="203"/>
      <c r="V21" s="204"/>
      <c r="W21" s="204"/>
      <c r="X21" s="205"/>
      <c r="Y21" s="204"/>
      <c r="Z21" s="204"/>
      <c r="AA21" s="204"/>
      <c r="AB21" s="204"/>
      <c r="AC21" s="204"/>
      <c r="AD21" s="206"/>
      <c r="AE21" s="206"/>
      <c r="AF21" s="206"/>
      <c r="AG21" s="206"/>
      <c r="AH21" s="206"/>
      <c r="AI21" s="206"/>
      <c r="AJ21" s="206"/>
      <c r="AK21" s="170" t="s">
        <v>41</v>
      </c>
      <c r="AL21" s="178">
        <v>0</v>
      </c>
    </row>
    <row r="22" spans="1:669" s="175" customFormat="1" ht="37.5" x14ac:dyDescent="0.3">
      <c r="A22" s="166"/>
      <c r="B22" s="167"/>
      <c r="C22" s="167"/>
      <c r="D22" s="167"/>
      <c r="E22" s="167"/>
      <c r="F22" s="1000"/>
      <c r="G22" s="1000"/>
      <c r="H22" s="1000"/>
      <c r="I22" s="1000"/>
      <c r="J22" s="168"/>
      <c r="K22" s="169"/>
      <c r="L22" s="168" t="s">
        <v>920</v>
      </c>
      <c r="M22" s="168"/>
      <c r="N22" s="1023" t="s">
        <v>369</v>
      </c>
      <c r="O22" s="167" t="s">
        <v>58</v>
      </c>
      <c r="P22" s="167" t="s">
        <v>105</v>
      </c>
      <c r="Q22" s="170" t="s">
        <v>109</v>
      </c>
      <c r="R22" s="167"/>
      <c r="S22" s="170" t="s">
        <v>13</v>
      </c>
      <c r="T22" s="170" t="s">
        <v>15</v>
      </c>
      <c r="U22" s="203"/>
      <c r="V22" s="204"/>
      <c r="W22" s="204"/>
      <c r="X22" s="205"/>
      <c r="Y22" s="204"/>
      <c r="Z22" s="204"/>
      <c r="AA22" s="204"/>
      <c r="AB22" s="204"/>
      <c r="AC22" s="204"/>
      <c r="AD22" s="206"/>
      <c r="AE22" s="206"/>
      <c r="AF22" s="206"/>
      <c r="AG22" s="206"/>
      <c r="AH22" s="206"/>
      <c r="AI22" s="206"/>
      <c r="AJ22" s="206"/>
      <c r="AK22" s="170" t="s">
        <v>41</v>
      </c>
      <c r="AL22" s="178">
        <v>0</v>
      </c>
    </row>
    <row r="23" spans="1:669" s="151" customFormat="1" ht="37.5" x14ac:dyDescent="0.3">
      <c r="A23" s="776"/>
      <c r="B23" s="1012" t="s">
        <v>58</v>
      </c>
      <c r="C23" s="1012">
        <v>2</v>
      </c>
      <c r="D23" s="1012"/>
      <c r="E23" s="1012"/>
      <c r="F23" s="1011" t="s">
        <v>158</v>
      </c>
      <c r="G23" s="1011" t="s">
        <v>159</v>
      </c>
      <c r="H23" s="1011" t="s">
        <v>160</v>
      </c>
      <c r="I23" s="1011" t="s">
        <v>161</v>
      </c>
      <c r="J23" s="1010" t="s">
        <v>121</v>
      </c>
      <c r="K23" s="1009"/>
      <c r="L23" s="1009"/>
      <c r="M23" s="1009"/>
      <c r="N23" s="1008"/>
      <c r="O23" s="594"/>
      <c r="P23" s="594"/>
      <c r="Q23" s="1008"/>
      <c r="R23" s="594" t="s">
        <v>59</v>
      </c>
      <c r="S23" s="1008" t="s">
        <v>14</v>
      </c>
      <c r="T23" s="1008" t="s">
        <v>15</v>
      </c>
      <c r="U23" s="1007" t="s">
        <v>122</v>
      </c>
      <c r="V23" s="1006">
        <v>0.65</v>
      </c>
      <c r="W23" s="784" t="s">
        <v>40</v>
      </c>
      <c r="X23" s="146">
        <v>0.2</v>
      </c>
      <c r="Y23" s="1005"/>
      <c r="Z23" s="1005"/>
      <c r="AA23" s="1005"/>
      <c r="AB23" s="1005"/>
      <c r="AC23" s="1005"/>
      <c r="AD23" s="1005"/>
      <c r="AE23" s="1005"/>
      <c r="AF23" s="1005"/>
      <c r="AG23" s="1005"/>
      <c r="AH23" s="1005"/>
      <c r="AI23" s="1005"/>
      <c r="AJ23" s="1005"/>
      <c r="AK23" s="1004" t="s">
        <v>41</v>
      </c>
      <c r="AL23" s="1003">
        <f>AL24+AL34+AL30+AL32</f>
        <v>0</v>
      </c>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c r="IT23" s="150"/>
      <c r="IU23" s="150"/>
      <c r="IV23" s="150"/>
      <c r="IW23" s="150"/>
      <c r="IX23" s="150"/>
      <c r="IY23" s="150"/>
      <c r="IZ23" s="150"/>
      <c r="JA23" s="150"/>
      <c r="JB23" s="150"/>
      <c r="JC23" s="150"/>
      <c r="JD23" s="150"/>
      <c r="JE23" s="150"/>
      <c r="JF23" s="150"/>
      <c r="JG23" s="150"/>
      <c r="JH23" s="150"/>
      <c r="JI23" s="150"/>
      <c r="JJ23" s="150"/>
      <c r="JK23" s="150"/>
      <c r="JL23" s="150"/>
      <c r="JM23" s="150"/>
      <c r="JN23" s="150"/>
      <c r="JO23" s="150"/>
      <c r="JP23" s="150"/>
      <c r="JQ23" s="150"/>
      <c r="JR23" s="150"/>
      <c r="JS23" s="150"/>
      <c r="JT23" s="150"/>
      <c r="JU23" s="150"/>
      <c r="JV23" s="150"/>
      <c r="JW23" s="150"/>
      <c r="JX23" s="150"/>
      <c r="JY23" s="150"/>
      <c r="JZ23" s="150"/>
      <c r="KA23" s="150"/>
      <c r="KB23" s="150"/>
      <c r="KC23" s="150"/>
      <c r="KD23" s="150"/>
      <c r="KE23" s="150"/>
      <c r="KF23" s="150"/>
      <c r="KG23" s="150"/>
      <c r="KH23" s="150"/>
      <c r="KI23" s="150"/>
      <c r="KJ23" s="150"/>
      <c r="KK23" s="150"/>
      <c r="KL23" s="150"/>
      <c r="KM23" s="150"/>
      <c r="KN23" s="150"/>
      <c r="KO23" s="150"/>
      <c r="KP23" s="150"/>
      <c r="KQ23" s="150"/>
      <c r="KR23" s="150"/>
      <c r="KS23" s="150"/>
      <c r="KT23" s="150"/>
      <c r="KU23" s="150"/>
      <c r="KV23" s="150"/>
      <c r="KW23" s="150"/>
      <c r="KX23" s="150"/>
      <c r="KY23" s="150"/>
      <c r="KZ23" s="150"/>
      <c r="LA23" s="150"/>
      <c r="LB23" s="150"/>
      <c r="LC23" s="150"/>
      <c r="LD23" s="150"/>
      <c r="LE23" s="150"/>
      <c r="LF23" s="150"/>
      <c r="LG23" s="150"/>
      <c r="LH23" s="150"/>
      <c r="LI23" s="150"/>
      <c r="LJ23" s="150"/>
      <c r="LK23" s="150"/>
      <c r="LL23" s="150"/>
      <c r="LM23" s="150"/>
      <c r="LN23" s="150"/>
      <c r="LO23" s="150"/>
      <c r="LP23" s="150"/>
      <c r="LQ23" s="150"/>
      <c r="LR23" s="150"/>
      <c r="LS23" s="150"/>
      <c r="LT23" s="150"/>
      <c r="LU23" s="150"/>
      <c r="LV23" s="150"/>
      <c r="LW23" s="150"/>
      <c r="LX23" s="150"/>
      <c r="LY23" s="150"/>
      <c r="LZ23" s="150"/>
      <c r="MA23" s="150"/>
      <c r="MB23" s="150"/>
      <c r="MC23" s="150"/>
      <c r="MD23" s="150"/>
      <c r="ME23" s="150"/>
      <c r="MF23" s="150"/>
      <c r="MG23" s="150"/>
      <c r="MH23" s="150"/>
      <c r="MI23" s="150"/>
      <c r="MJ23" s="150"/>
      <c r="MK23" s="150"/>
      <c r="ML23" s="150"/>
      <c r="MM23" s="150"/>
      <c r="MN23" s="150"/>
      <c r="MO23" s="150"/>
      <c r="MP23" s="150"/>
      <c r="MQ23" s="150"/>
      <c r="MR23" s="150"/>
      <c r="MS23" s="150"/>
      <c r="MT23" s="150"/>
      <c r="MU23" s="150"/>
      <c r="MV23" s="150"/>
      <c r="MW23" s="150"/>
      <c r="MX23" s="150"/>
      <c r="MY23" s="150"/>
      <c r="MZ23" s="150"/>
      <c r="NA23" s="150"/>
      <c r="NB23" s="150"/>
      <c r="NC23" s="150"/>
      <c r="ND23" s="150"/>
      <c r="NE23" s="150"/>
      <c r="NF23" s="150"/>
      <c r="NG23" s="150"/>
      <c r="NH23" s="150"/>
      <c r="NI23" s="150"/>
      <c r="NJ23" s="150"/>
      <c r="NK23" s="150"/>
      <c r="NL23" s="150"/>
      <c r="NM23" s="150"/>
      <c r="NN23" s="150"/>
      <c r="NO23" s="150"/>
      <c r="NP23" s="150"/>
      <c r="NQ23" s="150"/>
      <c r="NR23" s="150"/>
      <c r="NS23" s="150"/>
      <c r="NT23" s="150"/>
      <c r="NU23" s="150"/>
      <c r="NV23" s="150"/>
      <c r="NW23" s="150"/>
      <c r="NX23" s="150"/>
      <c r="NY23" s="150"/>
      <c r="NZ23" s="150"/>
      <c r="OA23" s="150"/>
      <c r="OB23" s="150"/>
      <c r="OC23" s="150"/>
      <c r="OD23" s="150"/>
      <c r="OE23" s="150"/>
      <c r="OF23" s="150"/>
      <c r="OG23" s="150"/>
      <c r="OH23" s="150"/>
      <c r="OI23" s="150"/>
      <c r="OJ23" s="150"/>
      <c r="OK23" s="150"/>
      <c r="OL23" s="150"/>
      <c r="OM23" s="150"/>
      <c r="ON23" s="150"/>
      <c r="OO23" s="150"/>
      <c r="OP23" s="150"/>
      <c r="OQ23" s="150"/>
      <c r="OR23" s="150"/>
      <c r="OS23" s="150"/>
      <c r="OT23" s="150"/>
      <c r="OU23" s="150"/>
      <c r="OV23" s="150"/>
      <c r="OW23" s="150"/>
      <c r="OX23" s="150"/>
      <c r="OY23" s="150"/>
      <c r="OZ23" s="150"/>
      <c r="PA23" s="150"/>
      <c r="PB23" s="150"/>
      <c r="PC23" s="150"/>
      <c r="PD23" s="150"/>
      <c r="PE23" s="150"/>
      <c r="PF23" s="150"/>
      <c r="PG23" s="150"/>
      <c r="PH23" s="150"/>
      <c r="PI23" s="150"/>
      <c r="PJ23" s="150"/>
      <c r="PK23" s="150"/>
      <c r="PL23" s="150"/>
      <c r="PM23" s="150"/>
      <c r="PN23" s="150"/>
      <c r="PO23" s="150"/>
      <c r="PP23" s="150"/>
      <c r="PQ23" s="150"/>
      <c r="PR23" s="150"/>
      <c r="PS23" s="150"/>
      <c r="PT23" s="150"/>
      <c r="PU23" s="150"/>
      <c r="PV23" s="150"/>
      <c r="PW23" s="150"/>
      <c r="PX23" s="150"/>
      <c r="PY23" s="150"/>
      <c r="PZ23" s="150"/>
      <c r="QA23" s="150"/>
      <c r="QB23" s="150"/>
      <c r="QC23" s="150"/>
      <c r="QD23" s="150"/>
      <c r="QE23" s="150"/>
      <c r="QF23" s="150"/>
      <c r="QG23" s="150"/>
      <c r="QH23" s="150"/>
      <c r="QI23" s="150"/>
      <c r="QJ23" s="150"/>
      <c r="QK23" s="150"/>
      <c r="QL23" s="150"/>
      <c r="QM23" s="150"/>
      <c r="QN23" s="150"/>
      <c r="QO23" s="150"/>
      <c r="QP23" s="150"/>
      <c r="QQ23" s="150"/>
      <c r="QR23" s="150"/>
      <c r="QS23" s="150"/>
      <c r="QT23" s="150"/>
      <c r="QU23" s="150"/>
      <c r="QV23" s="150"/>
      <c r="QW23" s="150"/>
      <c r="QX23" s="150"/>
      <c r="QY23" s="150"/>
      <c r="QZ23" s="150"/>
      <c r="RA23" s="150"/>
      <c r="RB23" s="150"/>
      <c r="RC23" s="150"/>
      <c r="RD23" s="150"/>
      <c r="RE23" s="150"/>
      <c r="RF23" s="150"/>
      <c r="RG23" s="150"/>
      <c r="RH23" s="150"/>
      <c r="RI23" s="150"/>
      <c r="RJ23" s="150"/>
      <c r="RK23" s="150"/>
      <c r="RL23" s="150"/>
      <c r="RM23" s="150"/>
      <c r="RN23" s="150"/>
      <c r="RO23" s="150"/>
      <c r="RP23" s="150"/>
      <c r="RQ23" s="150"/>
      <c r="RR23" s="150"/>
      <c r="RS23" s="150"/>
      <c r="RT23" s="150"/>
      <c r="RU23" s="150"/>
      <c r="RV23" s="150"/>
      <c r="RW23" s="150"/>
      <c r="RX23" s="150"/>
      <c r="RY23" s="150"/>
      <c r="RZ23" s="150"/>
      <c r="SA23" s="150"/>
      <c r="SB23" s="150"/>
      <c r="SC23" s="150"/>
      <c r="SD23" s="150"/>
      <c r="SE23" s="150"/>
      <c r="SF23" s="150"/>
      <c r="SG23" s="150"/>
      <c r="SH23" s="150"/>
      <c r="SI23" s="150"/>
      <c r="SJ23" s="150"/>
      <c r="SK23" s="150"/>
      <c r="SL23" s="150"/>
      <c r="SM23" s="150"/>
      <c r="SN23" s="150"/>
      <c r="SO23" s="150"/>
      <c r="SP23" s="150"/>
      <c r="SQ23" s="150"/>
      <c r="SR23" s="150"/>
      <c r="SS23" s="150"/>
      <c r="ST23" s="150"/>
      <c r="SU23" s="150"/>
      <c r="SV23" s="150"/>
      <c r="SW23" s="150"/>
      <c r="SX23" s="150"/>
      <c r="SY23" s="150"/>
      <c r="SZ23" s="150"/>
      <c r="TA23" s="150"/>
      <c r="TB23" s="150"/>
      <c r="TC23" s="150"/>
      <c r="TD23" s="150"/>
      <c r="TE23" s="150"/>
      <c r="TF23" s="150"/>
      <c r="TG23" s="150"/>
      <c r="TH23" s="150"/>
      <c r="TI23" s="150"/>
      <c r="TJ23" s="150"/>
      <c r="TK23" s="150"/>
      <c r="TL23" s="150"/>
      <c r="TM23" s="150"/>
      <c r="TN23" s="150"/>
      <c r="TO23" s="150"/>
      <c r="TP23" s="150"/>
      <c r="TQ23" s="150"/>
      <c r="TR23" s="150"/>
      <c r="TS23" s="150"/>
      <c r="TT23" s="150"/>
      <c r="TU23" s="150"/>
      <c r="TV23" s="150"/>
      <c r="TW23" s="150"/>
      <c r="TX23" s="150"/>
      <c r="TY23" s="150"/>
      <c r="TZ23" s="150"/>
      <c r="UA23" s="150"/>
      <c r="UB23" s="150"/>
      <c r="UC23" s="150"/>
      <c r="UD23" s="150"/>
      <c r="UE23" s="150"/>
      <c r="UF23" s="150"/>
      <c r="UG23" s="150"/>
      <c r="UH23" s="150"/>
      <c r="UI23" s="150"/>
      <c r="UJ23" s="150"/>
      <c r="UK23" s="150"/>
      <c r="UL23" s="150"/>
      <c r="UM23" s="150"/>
      <c r="UN23" s="150"/>
      <c r="UO23" s="150"/>
      <c r="UP23" s="150"/>
      <c r="UQ23" s="150"/>
      <c r="UR23" s="150"/>
      <c r="US23" s="150"/>
      <c r="UT23" s="150"/>
      <c r="UU23" s="150"/>
      <c r="UV23" s="150"/>
      <c r="UW23" s="150"/>
      <c r="UX23" s="150"/>
      <c r="UY23" s="150"/>
      <c r="UZ23" s="150"/>
      <c r="VA23" s="150"/>
      <c r="VB23" s="150"/>
      <c r="VC23" s="150"/>
      <c r="VD23" s="150"/>
      <c r="VE23" s="150"/>
      <c r="VF23" s="150"/>
      <c r="VG23" s="150"/>
      <c r="VH23" s="150"/>
      <c r="VI23" s="150"/>
      <c r="VJ23" s="150"/>
      <c r="VK23" s="150"/>
      <c r="VL23" s="150"/>
      <c r="VM23" s="150"/>
      <c r="VN23" s="150"/>
      <c r="VO23" s="150"/>
      <c r="VP23" s="150"/>
      <c r="VQ23" s="150"/>
      <c r="VR23" s="150"/>
      <c r="VS23" s="150"/>
      <c r="VT23" s="150"/>
      <c r="VU23" s="150"/>
      <c r="VV23" s="150"/>
      <c r="VW23" s="150"/>
      <c r="VX23" s="150"/>
      <c r="VY23" s="150"/>
      <c r="VZ23" s="150"/>
      <c r="WA23" s="150"/>
      <c r="WB23" s="150"/>
      <c r="WC23" s="150"/>
      <c r="WD23" s="150"/>
      <c r="WE23" s="150"/>
      <c r="WF23" s="150"/>
      <c r="WG23" s="150"/>
      <c r="WH23" s="150"/>
      <c r="WI23" s="150"/>
      <c r="WJ23" s="150"/>
      <c r="WK23" s="150"/>
      <c r="WL23" s="150"/>
      <c r="WM23" s="150"/>
      <c r="WN23" s="150"/>
      <c r="WO23" s="150"/>
      <c r="WP23" s="150"/>
      <c r="WQ23" s="150"/>
      <c r="WR23" s="150"/>
      <c r="WS23" s="150"/>
      <c r="WT23" s="150"/>
      <c r="WU23" s="150"/>
      <c r="WV23" s="150"/>
      <c r="WW23" s="150"/>
      <c r="WX23" s="150"/>
      <c r="WY23" s="150"/>
      <c r="WZ23" s="150"/>
      <c r="XA23" s="150"/>
      <c r="XB23" s="150"/>
      <c r="XC23" s="150"/>
      <c r="XD23" s="150"/>
      <c r="XE23" s="150"/>
      <c r="XF23" s="150"/>
      <c r="XG23" s="150"/>
      <c r="XH23" s="150"/>
      <c r="XI23" s="150"/>
      <c r="XJ23" s="150"/>
      <c r="XK23" s="150"/>
      <c r="XL23" s="150"/>
      <c r="XM23" s="150"/>
      <c r="XN23" s="150"/>
      <c r="XO23" s="150"/>
      <c r="XP23" s="150"/>
      <c r="XQ23" s="150"/>
      <c r="XR23" s="150"/>
      <c r="XS23" s="150"/>
      <c r="XT23" s="150"/>
      <c r="XU23" s="150"/>
      <c r="XV23" s="150"/>
      <c r="XW23" s="150"/>
      <c r="XX23" s="150"/>
      <c r="XY23" s="150"/>
      <c r="XZ23" s="150"/>
      <c r="YA23" s="150"/>
      <c r="YB23" s="150"/>
      <c r="YC23" s="150"/>
      <c r="YD23" s="150"/>
      <c r="YE23" s="150"/>
      <c r="YF23" s="150"/>
      <c r="YG23" s="150"/>
      <c r="YH23" s="150"/>
      <c r="YI23" s="150"/>
      <c r="YJ23" s="150"/>
      <c r="YK23" s="150"/>
      <c r="YL23" s="150"/>
      <c r="YM23" s="150"/>
      <c r="YN23" s="150"/>
      <c r="YO23" s="150"/>
      <c r="YP23" s="150"/>
      <c r="YQ23" s="150"/>
      <c r="YR23" s="150"/>
      <c r="YS23" s="150"/>
    </row>
    <row r="24" spans="1:669" s="165" customFormat="1" ht="37.5" x14ac:dyDescent="0.3">
      <c r="A24" s="680"/>
      <c r="B24" s="999" t="s">
        <v>58</v>
      </c>
      <c r="C24" s="999">
        <f>C23</f>
        <v>2</v>
      </c>
      <c r="D24" s="999">
        <v>1</v>
      </c>
      <c r="E24" s="999"/>
      <c r="F24" s="998" t="s">
        <v>158</v>
      </c>
      <c r="G24" s="998" t="s">
        <v>159</v>
      </c>
      <c r="H24" s="998" t="s">
        <v>160</v>
      </c>
      <c r="I24" s="998" t="s">
        <v>161</v>
      </c>
      <c r="J24" s="155"/>
      <c r="K24" s="154" t="s">
        <v>123</v>
      </c>
      <c r="L24" s="155"/>
      <c r="M24" s="155"/>
      <c r="N24" s="156"/>
      <c r="O24" s="152"/>
      <c r="P24" s="152"/>
      <c r="Q24" s="156"/>
      <c r="R24" s="152" t="s">
        <v>59</v>
      </c>
      <c r="S24" s="156" t="s">
        <v>14</v>
      </c>
      <c r="T24" s="156" t="s">
        <v>15</v>
      </c>
      <c r="U24" s="157" t="s">
        <v>124</v>
      </c>
      <c r="V24" s="158">
        <v>1</v>
      </c>
      <c r="W24" s="159" t="s">
        <v>40</v>
      </c>
      <c r="X24" s="159"/>
      <c r="Y24" s="152"/>
      <c r="Z24" s="152"/>
      <c r="AA24" s="152"/>
      <c r="AB24" s="152"/>
      <c r="AC24" s="161">
        <v>0.3</v>
      </c>
      <c r="AD24" s="162"/>
      <c r="AE24" s="161">
        <v>0.7</v>
      </c>
      <c r="AF24" s="162"/>
      <c r="AG24" s="162"/>
      <c r="AH24" s="162"/>
      <c r="AI24" s="162"/>
      <c r="AJ24" s="162"/>
      <c r="AK24" s="156" t="s">
        <v>41</v>
      </c>
      <c r="AL24" s="163">
        <f>SUM(AL25:AL29)</f>
        <v>0</v>
      </c>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c r="IR24" s="150"/>
      <c r="IS24" s="150"/>
      <c r="IT24" s="150"/>
      <c r="IU24" s="150"/>
      <c r="IV24" s="150"/>
      <c r="IW24" s="150"/>
      <c r="IX24" s="150"/>
      <c r="IY24" s="150"/>
      <c r="IZ24" s="150"/>
      <c r="JA24" s="150"/>
      <c r="JB24" s="150"/>
      <c r="JC24" s="150"/>
      <c r="JD24" s="150"/>
      <c r="JE24" s="150"/>
      <c r="JF24" s="150"/>
      <c r="JG24" s="150"/>
      <c r="JH24" s="150"/>
      <c r="JI24" s="150"/>
      <c r="JJ24" s="150"/>
      <c r="JK24" s="150"/>
      <c r="JL24" s="150"/>
      <c r="JM24" s="150"/>
      <c r="JN24" s="150"/>
      <c r="JO24" s="150"/>
      <c r="JP24" s="150"/>
      <c r="JQ24" s="150"/>
      <c r="JR24" s="150"/>
      <c r="JS24" s="150"/>
      <c r="JT24" s="150"/>
      <c r="JU24" s="150"/>
      <c r="JV24" s="150"/>
      <c r="JW24" s="150"/>
      <c r="JX24" s="150"/>
      <c r="JY24" s="150"/>
      <c r="JZ24" s="150"/>
      <c r="KA24" s="150"/>
      <c r="KB24" s="150"/>
      <c r="KC24" s="150"/>
      <c r="KD24" s="150"/>
      <c r="KE24" s="150"/>
      <c r="KF24" s="150"/>
      <c r="KG24" s="150"/>
      <c r="KH24" s="150"/>
      <c r="KI24" s="150"/>
      <c r="KJ24" s="150"/>
      <c r="KK24" s="150"/>
      <c r="KL24" s="150"/>
      <c r="KM24" s="150"/>
      <c r="KN24" s="150"/>
      <c r="KO24" s="150"/>
      <c r="KP24" s="150"/>
      <c r="KQ24" s="150"/>
      <c r="KR24" s="150"/>
      <c r="KS24" s="150"/>
      <c r="KT24" s="150"/>
      <c r="KU24" s="150"/>
      <c r="KV24" s="150"/>
      <c r="KW24" s="150"/>
      <c r="KX24" s="150"/>
      <c r="KY24" s="150"/>
      <c r="KZ24" s="150"/>
      <c r="LA24" s="150"/>
      <c r="LB24" s="150"/>
      <c r="LC24" s="150"/>
      <c r="LD24" s="150"/>
      <c r="LE24" s="150"/>
      <c r="LF24" s="150"/>
      <c r="LG24" s="150"/>
      <c r="LH24" s="150"/>
      <c r="LI24" s="150"/>
      <c r="LJ24" s="150"/>
      <c r="LK24" s="150"/>
      <c r="LL24" s="150"/>
      <c r="LM24" s="150"/>
      <c r="LN24" s="150"/>
      <c r="LO24" s="150"/>
      <c r="LP24" s="150"/>
      <c r="LQ24" s="150"/>
      <c r="LR24" s="150"/>
      <c r="LS24" s="150"/>
      <c r="LT24" s="150"/>
      <c r="LU24" s="150"/>
      <c r="LV24" s="150"/>
      <c r="LW24" s="150"/>
      <c r="LX24" s="150"/>
      <c r="LY24" s="150"/>
      <c r="LZ24" s="150"/>
      <c r="MA24" s="150"/>
      <c r="MB24" s="150"/>
      <c r="MC24" s="150"/>
      <c r="MD24" s="150"/>
      <c r="ME24" s="150"/>
      <c r="MF24" s="150"/>
      <c r="MG24" s="150"/>
      <c r="MH24" s="150"/>
      <c r="MI24" s="150"/>
      <c r="MJ24" s="150"/>
      <c r="MK24" s="150"/>
      <c r="ML24" s="150"/>
      <c r="MM24" s="150"/>
      <c r="MN24" s="150"/>
      <c r="MO24" s="150"/>
      <c r="MP24" s="150"/>
      <c r="MQ24" s="150"/>
      <c r="MR24" s="150"/>
      <c r="MS24" s="150"/>
      <c r="MT24" s="150"/>
      <c r="MU24" s="150"/>
      <c r="MV24" s="150"/>
      <c r="MW24" s="150"/>
      <c r="MX24" s="150"/>
      <c r="MY24" s="150"/>
      <c r="MZ24" s="150"/>
      <c r="NA24" s="150"/>
      <c r="NB24" s="150"/>
      <c r="NC24" s="150"/>
      <c r="ND24" s="150"/>
      <c r="NE24" s="150"/>
      <c r="NF24" s="150"/>
      <c r="NG24" s="150"/>
      <c r="NH24" s="150"/>
      <c r="NI24" s="150"/>
      <c r="NJ24" s="150"/>
      <c r="NK24" s="150"/>
      <c r="NL24" s="150"/>
      <c r="NM24" s="150"/>
      <c r="NN24" s="150"/>
      <c r="NO24" s="150"/>
      <c r="NP24" s="150"/>
      <c r="NQ24" s="150"/>
      <c r="NR24" s="150"/>
      <c r="NS24" s="150"/>
      <c r="NT24" s="150"/>
      <c r="NU24" s="150"/>
      <c r="NV24" s="150"/>
      <c r="NW24" s="150"/>
      <c r="NX24" s="150"/>
      <c r="NY24" s="150"/>
      <c r="NZ24" s="150"/>
      <c r="OA24" s="150"/>
      <c r="OB24" s="150"/>
      <c r="OC24" s="150"/>
      <c r="OD24" s="150"/>
      <c r="OE24" s="150"/>
      <c r="OF24" s="150"/>
      <c r="OG24" s="150"/>
      <c r="OH24" s="150"/>
      <c r="OI24" s="150"/>
      <c r="OJ24" s="150"/>
      <c r="OK24" s="150"/>
      <c r="OL24" s="150"/>
      <c r="OM24" s="150"/>
      <c r="ON24" s="150"/>
      <c r="OO24" s="150"/>
      <c r="OP24" s="150"/>
      <c r="OQ24" s="150"/>
      <c r="OR24" s="150"/>
      <c r="OS24" s="150"/>
      <c r="OT24" s="150"/>
      <c r="OU24" s="150"/>
      <c r="OV24" s="150"/>
      <c r="OW24" s="150"/>
      <c r="OX24" s="150"/>
      <c r="OY24" s="150"/>
      <c r="OZ24" s="150"/>
      <c r="PA24" s="150"/>
      <c r="PB24" s="150"/>
      <c r="PC24" s="150"/>
      <c r="PD24" s="150"/>
      <c r="PE24" s="150"/>
      <c r="PF24" s="150"/>
      <c r="PG24" s="150"/>
      <c r="PH24" s="150"/>
      <c r="PI24" s="150"/>
      <c r="PJ24" s="150"/>
      <c r="PK24" s="150"/>
      <c r="PL24" s="150"/>
      <c r="PM24" s="150"/>
      <c r="PN24" s="150"/>
      <c r="PO24" s="150"/>
      <c r="PP24" s="150"/>
      <c r="PQ24" s="150"/>
      <c r="PR24" s="150"/>
      <c r="PS24" s="150"/>
      <c r="PT24" s="150"/>
      <c r="PU24" s="150"/>
      <c r="PV24" s="150"/>
      <c r="PW24" s="150"/>
      <c r="PX24" s="150"/>
      <c r="PY24" s="150"/>
      <c r="PZ24" s="150"/>
      <c r="QA24" s="150"/>
      <c r="QB24" s="150"/>
      <c r="QC24" s="150"/>
      <c r="QD24" s="150"/>
      <c r="QE24" s="150"/>
      <c r="QF24" s="150"/>
      <c r="QG24" s="150"/>
      <c r="QH24" s="150"/>
      <c r="QI24" s="150"/>
      <c r="QJ24" s="150"/>
      <c r="QK24" s="150"/>
      <c r="QL24" s="150"/>
      <c r="QM24" s="150"/>
      <c r="QN24" s="150"/>
      <c r="QO24" s="150"/>
      <c r="QP24" s="150"/>
      <c r="QQ24" s="150"/>
      <c r="QR24" s="150"/>
      <c r="QS24" s="150"/>
      <c r="QT24" s="150"/>
      <c r="QU24" s="150"/>
      <c r="QV24" s="150"/>
      <c r="QW24" s="150"/>
      <c r="QX24" s="150"/>
      <c r="QY24" s="150"/>
      <c r="QZ24" s="150"/>
      <c r="RA24" s="150"/>
      <c r="RB24" s="150"/>
      <c r="RC24" s="150"/>
      <c r="RD24" s="150"/>
      <c r="RE24" s="150"/>
      <c r="RF24" s="150"/>
      <c r="RG24" s="150"/>
      <c r="RH24" s="150"/>
      <c r="RI24" s="150"/>
      <c r="RJ24" s="150"/>
      <c r="RK24" s="150"/>
      <c r="RL24" s="150"/>
      <c r="RM24" s="150"/>
      <c r="RN24" s="150"/>
      <c r="RO24" s="150"/>
      <c r="RP24" s="150"/>
      <c r="RQ24" s="150"/>
      <c r="RR24" s="150"/>
      <c r="RS24" s="150"/>
      <c r="RT24" s="150"/>
      <c r="RU24" s="150"/>
      <c r="RV24" s="150"/>
      <c r="RW24" s="150"/>
      <c r="RX24" s="150"/>
      <c r="RY24" s="150"/>
      <c r="RZ24" s="150"/>
      <c r="SA24" s="150"/>
      <c r="SB24" s="150"/>
      <c r="SC24" s="150"/>
      <c r="SD24" s="150"/>
      <c r="SE24" s="150"/>
      <c r="SF24" s="150"/>
      <c r="SG24" s="150"/>
      <c r="SH24" s="150"/>
      <c r="SI24" s="150"/>
      <c r="SJ24" s="150"/>
      <c r="SK24" s="150"/>
      <c r="SL24" s="150"/>
      <c r="SM24" s="150"/>
      <c r="SN24" s="150"/>
      <c r="SO24" s="150"/>
      <c r="SP24" s="150"/>
      <c r="SQ24" s="150"/>
      <c r="SR24" s="150"/>
      <c r="SS24" s="150"/>
      <c r="ST24" s="150"/>
      <c r="SU24" s="150"/>
      <c r="SV24" s="150"/>
      <c r="SW24" s="150"/>
      <c r="SX24" s="150"/>
      <c r="SY24" s="150"/>
      <c r="SZ24" s="150"/>
      <c r="TA24" s="150"/>
      <c r="TB24" s="150"/>
      <c r="TC24" s="150"/>
      <c r="TD24" s="150"/>
      <c r="TE24" s="150"/>
      <c r="TF24" s="150"/>
      <c r="TG24" s="150"/>
      <c r="TH24" s="150"/>
      <c r="TI24" s="150"/>
      <c r="TJ24" s="150"/>
      <c r="TK24" s="150"/>
      <c r="TL24" s="150"/>
      <c r="TM24" s="150"/>
      <c r="TN24" s="150"/>
      <c r="TO24" s="150"/>
      <c r="TP24" s="150"/>
      <c r="TQ24" s="150"/>
      <c r="TR24" s="150"/>
      <c r="TS24" s="150"/>
      <c r="TT24" s="150"/>
      <c r="TU24" s="150"/>
      <c r="TV24" s="150"/>
      <c r="TW24" s="150"/>
      <c r="TX24" s="150"/>
      <c r="TY24" s="150"/>
      <c r="TZ24" s="150"/>
      <c r="UA24" s="150"/>
      <c r="UB24" s="150"/>
      <c r="UC24" s="150"/>
      <c r="UD24" s="150"/>
      <c r="UE24" s="150"/>
      <c r="UF24" s="150"/>
      <c r="UG24" s="150"/>
      <c r="UH24" s="150"/>
      <c r="UI24" s="150"/>
      <c r="UJ24" s="150"/>
      <c r="UK24" s="150"/>
      <c r="UL24" s="150"/>
      <c r="UM24" s="150"/>
      <c r="UN24" s="150"/>
      <c r="UO24" s="150"/>
      <c r="UP24" s="150"/>
      <c r="UQ24" s="150"/>
      <c r="UR24" s="150"/>
      <c r="US24" s="150"/>
      <c r="UT24" s="150"/>
      <c r="UU24" s="150"/>
      <c r="UV24" s="150"/>
      <c r="UW24" s="150"/>
      <c r="UX24" s="150"/>
      <c r="UY24" s="150"/>
      <c r="UZ24" s="150"/>
      <c r="VA24" s="150"/>
      <c r="VB24" s="150"/>
      <c r="VC24" s="150"/>
      <c r="VD24" s="150"/>
      <c r="VE24" s="150"/>
      <c r="VF24" s="150"/>
      <c r="VG24" s="150"/>
      <c r="VH24" s="150"/>
      <c r="VI24" s="150"/>
      <c r="VJ24" s="150"/>
      <c r="VK24" s="150"/>
      <c r="VL24" s="150"/>
      <c r="VM24" s="150"/>
      <c r="VN24" s="150"/>
      <c r="VO24" s="150"/>
      <c r="VP24" s="150"/>
      <c r="VQ24" s="150"/>
      <c r="VR24" s="150"/>
      <c r="VS24" s="150"/>
      <c r="VT24" s="150"/>
      <c r="VU24" s="150"/>
      <c r="VV24" s="150"/>
      <c r="VW24" s="150"/>
      <c r="VX24" s="150"/>
      <c r="VY24" s="150"/>
      <c r="VZ24" s="150"/>
      <c r="WA24" s="150"/>
      <c r="WB24" s="150"/>
      <c r="WC24" s="150"/>
      <c r="WD24" s="150"/>
      <c r="WE24" s="150"/>
      <c r="WF24" s="150"/>
      <c r="WG24" s="150"/>
      <c r="WH24" s="150"/>
      <c r="WI24" s="150"/>
      <c r="WJ24" s="150"/>
      <c r="WK24" s="150"/>
      <c r="WL24" s="150"/>
      <c r="WM24" s="150"/>
      <c r="WN24" s="150"/>
      <c r="WO24" s="150"/>
      <c r="WP24" s="150"/>
      <c r="WQ24" s="150"/>
      <c r="WR24" s="150"/>
      <c r="WS24" s="150"/>
      <c r="WT24" s="150"/>
      <c r="WU24" s="150"/>
      <c r="WV24" s="150"/>
      <c r="WW24" s="150"/>
      <c r="WX24" s="150"/>
      <c r="WY24" s="150"/>
      <c r="WZ24" s="150"/>
      <c r="XA24" s="150"/>
      <c r="XB24" s="150"/>
      <c r="XC24" s="150"/>
      <c r="XD24" s="150"/>
      <c r="XE24" s="150"/>
      <c r="XF24" s="150"/>
      <c r="XG24" s="150"/>
      <c r="XH24" s="150"/>
      <c r="XI24" s="150"/>
      <c r="XJ24" s="150"/>
      <c r="XK24" s="150"/>
      <c r="XL24" s="150"/>
      <c r="XM24" s="150"/>
      <c r="XN24" s="150"/>
      <c r="XO24" s="150"/>
      <c r="XP24" s="150"/>
      <c r="XQ24" s="150"/>
      <c r="XR24" s="150"/>
      <c r="XS24" s="150"/>
      <c r="XT24" s="150"/>
      <c r="XU24" s="150"/>
      <c r="XV24" s="150"/>
      <c r="XW24" s="150"/>
      <c r="XX24" s="150"/>
      <c r="XY24" s="150"/>
      <c r="XZ24" s="150"/>
      <c r="YA24" s="150"/>
      <c r="YB24" s="150"/>
      <c r="YC24" s="150"/>
      <c r="YD24" s="150"/>
      <c r="YE24" s="150"/>
      <c r="YF24" s="150"/>
      <c r="YG24" s="150"/>
      <c r="YH24" s="150"/>
      <c r="YI24" s="150"/>
      <c r="YJ24" s="150"/>
      <c r="YK24" s="150"/>
      <c r="YL24" s="150"/>
      <c r="YM24" s="150"/>
      <c r="YN24" s="150"/>
      <c r="YO24" s="150"/>
      <c r="YP24" s="150"/>
      <c r="YQ24" s="150"/>
      <c r="YR24" s="150"/>
      <c r="YS24" s="150"/>
    </row>
    <row r="25" spans="1:669" s="175" customFormat="1" ht="37.5" x14ac:dyDescent="0.3">
      <c r="A25" s="166" t="str">
        <f>+ CONCATENATE("ID", "-", B25, "-",C25, ".", D25, ".", E25)</f>
        <v>ID-DPD-2.1.1</v>
      </c>
      <c r="B25" s="167" t="s">
        <v>58</v>
      </c>
      <c r="C25" s="167">
        <f>C$24</f>
        <v>2</v>
      </c>
      <c r="D25" s="167">
        <f>D$24</f>
        <v>1</v>
      </c>
      <c r="E25" s="167">
        <v>1</v>
      </c>
      <c r="F25" s="1000" t="s">
        <v>158</v>
      </c>
      <c r="G25" s="1000" t="s">
        <v>159</v>
      </c>
      <c r="H25" s="1000" t="s">
        <v>160</v>
      </c>
      <c r="I25" s="1000" t="s">
        <v>161</v>
      </c>
      <c r="J25" s="168"/>
      <c r="K25" s="169"/>
      <c r="L25" s="537" t="s">
        <v>919</v>
      </c>
      <c r="M25" s="547"/>
      <c r="N25" s="170" t="s">
        <v>126</v>
      </c>
      <c r="O25" s="167" t="s">
        <v>58</v>
      </c>
      <c r="P25" s="167" t="s">
        <v>105</v>
      </c>
      <c r="Q25" s="170" t="s">
        <v>106</v>
      </c>
      <c r="R25" s="167" t="s">
        <v>59</v>
      </c>
      <c r="S25" s="170" t="s">
        <v>14</v>
      </c>
      <c r="T25" s="170" t="s">
        <v>15</v>
      </c>
      <c r="U25" s="171"/>
      <c r="V25" s="172"/>
      <c r="W25" s="172"/>
      <c r="X25" s="167"/>
      <c r="Y25" s="172"/>
      <c r="Z25" s="172"/>
      <c r="AA25" s="172"/>
      <c r="AB25" s="172"/>
      <c r="AC25" s="172"/>
      <c r="AD25" s="173"/>
      <c r="AE25" s="173"/>
      <c r="AF25" s="173"/>
      <c r="AG25" s="173"/>
      <c r="AH25" s="173"/>
      <c r="AI25" s="192" t="s">
        <v>53</v>
      </c>
      <c r="AJ25" s="192" t="s">
        <v>53</v>
      </c>
      <c r="AK25" s="170" t="s">
        <v>41</v>
      </c>
      <c r="AL25" s="178">
        <v>0</v>
      </c>
    </row>
    <row r="26" spans="1:669" s="175" customFormat="1" ht="37.5" x14ac:dyDescent="0.3">
      <c r="A26" s="166" t="str">
        <f>+ CONCATENATE("ID", "-", B26, "-",C26, ".", D26, ".", E26)</f>
        <v>ID-DPD-2.1.2</v>
      </c>
      <c r="B26" s="167" t="s">
        <v>58</v>
      </c>
      <c r="C26" s="167">
        <f>C$24</f>
        <v>2</v>
      </c>
      <c r="D26" s="167">
        <f>D$24</f>
        <v>1</v>
      </c>
      <c r="E26" s="167">
        <v>2</v>
      </c>
      <c r="F26" s="1000" t="s">
        <v>158</v>
      </c>
      <c r="G26" s="1000" t="s">
        <v>159</v>
      </c>
      <c r="H26" s="1000" t="s">
        <v>160</v>
      </c>
      <c r="I26" s="1000" t="s">
        <v>161</v>
      </c>
      <c r="J26" s="168"/>
      <c r="K26" s="169"/>
      <c r="L26" s="168" t="s">
        <v>127</v>
      </c>
      <c r="M26" s="169"/>
      <c r="N26" s="170" t="s">
        <v>128</v>
      </c>
      <c r="O26" s="167" t="s">
        <v>58</v>
      </c>
      <c r="P26" s="167" t="s">
        <v>105</v>
      </c>
      <c r="Q26" s="170" t="s">
        <v>106</v>
      </c>
      <c r="R26" s="167" t="s">
        <v>59</v>
      </c>
      <c r="S26" s="170" t="s">
        <v>14</v>
      </c>
      <c r="T26" s="170" t="s">
        <v>14</v>
      </c>
      <c r="U26" s="171"/>
      <c r="V26" s="172"/>
      <c r="W26" s="172"/>
      <c r="X26" s="167"/>
      <c r="Y26" s="172"/>
      <c r="Z26" s="172"/>
      <c r="AA26" s="172"/>
      <c r="AB26" s="172"/>
      <c r="AC26" s="172"/>
      <c r="AD26" s="173"/>
      <c r="AE26" s="173"/>
      <c r="AF26" s="173"/>
      <c r="AG26" s="173"/>
      <c r="AH26" s="173"/>
      <c r="AI26" s="173"/>
      <c r="AJ26" s="173"/>
      <c r="AK26" s="170" t="s">
        <v>41</v>
      </c>
      <c r="AL26" s="178">
        <v>0</v>
      </c>
    </row>
    <row r="27" spans="1:669" s="175" customFormat="1" ht="37.5" x14ac:dyDescent="0.3">
      <c r="A27" s="166" t="str">
        <f>+ CONCATENATE("ID", "-", B27, "-",C27, ".", D27, ".", E27)</f>
        <v>ID-DPD-2.1.3</v>
      </c>
      <c r="B27" s="167" t="s">
        <v>58</v>
      </c>
      <c r="C27" s="167">
        <f>C$24</f>
        <v>2</v>
      </c>
      <c r="D27" s="167">
        <f>D$24</f>
        <v>1</v>
      </c>
      <c r="E27" s="167">
        <v>3</v>
      </c>
      <c r="F27" s="1000" t="s">
        <v>158</v>
      </c>
      <c r="G27" s="1000" t="s">
        <v>159</v>
      </c>
      <c r="H27" s="1000" t="s">
        <v>160</v>
      </c>
      <c r="I27" s="1000" t="s">
        <v>161</v>
      </c>
      <c r="J27" s="168"/>
      <c r="K27" s="169"/>
      <c r="L27" s="168" t="s">
        <v>129</v>
      </c>
      <c r="M27" s="169"/>
      <c r="N27" s="170" t="s">
        <v>130</v>
      </c>
      <c r="O27" s="167" t="s">
        <v>58</v>
      </c>
      <c r="P27" s="167" t="s">
        <v>105</v>
      </c>
      <c r="Q27" s="170" t="s">
        <v>106</v>
      </c>
      <c r="R27" s="167" t="s">
        <v>59</v>
      </c>
      <c r="S27" s="170" t="s">
        <v>15</v>
      </c>
      <c r="T27" s="170" t="s">
        <v>15</v>
      </c>
      <c r="U27" s="171"/>
      <c r="V27" s="172"/>
      <c r="W27" s="172"/>
      <c r="X27" s="167"/>
      <c r="Y27" s="172"/>
      <c r="Z27" s="172"/>
      <c r="AA27" s="172"/>
      <c r="AB27" s="172"/>
      <c r="AC27" s="172"/>
      <c r="AD27" s="173"/>
      <c r="AE27" s="173"/>
      <c r="AF27" s="173"/>
      <c r="AG27" s="173"/>
      <c r="AH27" s="173"/>
      <c r="AI27" s="173"/>
      <c r="AJ27" s="173"/>
      <c r="AK27" s="170" t="s">
        <v>41</v>
      </c>
      <c r="AL27" s="178">
        <v>0</v>
      </c>
    </row>
    <row r="28" spans="1:669" s="175" customFormat="1" ht="37.5" x14ac:dyDescent="0.3">
      <c r="A28" s="166" t="str">
        <f>+ CONCATENATE("ID", "-", B28, "-",C28, ".", D28, ".", E28)</f>
        <v>ID-DPD-2.1.4</v>
      </c>
      <c r="B28" s="167" t="s">
        <v>58</v>
      </c>
      <c r="C28" s="167">
        <f>C$24</f>
        <v>2</v>
      </c>
      <c r="D28" s="167">
        <f>D$24</f>
        <v>1</v>
      </c>
      <c r="E28" s="167">
        <v>4</v>
      </c>
      <c r="F28" s="1000" t="s">
        <v>158</v>
      </c>
      <c r="G28" s="1000" t="s">
        <v>159</v>
      </c>
      <c r="H28" s="1000" t="s">
        <v>160</v>
      </c>
      <c r="I28" s="1000" t="s">
        <v>161</v>
      </c>
      <c r="J28" s="168"/>
      <c r="K28" s="169"/>
      <c r="L28" s="168" t="s">
        <v>918</v>
      </c>
      <c r="M28" s="169"/>
      <c r="N28" s="170" t="s">
        <v>132</v>
      </c>
      <c r="O28" s="167" t="s">
        <v>58</v>
      </c>
      <c r="P28" s="167" t="s">
        <v>105</v>
      </c>
      <c r="Q28" s="170" t="s">
        <v>106</v>
      </c>
      <c r="R28" s="167" t="s">
        <v>59</v>
      </c>
      <c r="S28" s="170" t="s">
        <v>15</v>
      </c>
      <c r="T28" s="170" t="s">
        <v>15</v>
      </c>
      <c r="U28" s="171"/>
      <c r="V28" s="172"/>
      <c r="W28" s="172"/>
      <c r="X28" s="167"/>
      <c r="Y28" s="172"/>
      <c r="Z28" s="172"/>
      <c r="AA28" s="172"/>
      <c r="AB28" s="172"/>
      <c r="AC28" s="172"/>
      <c r="AD28" s="173"/>
      <c r="AE28" s="173"/>
      <c r="AF28" s="173"/>
      <c r="AG28" s="173"/>
      <c r="AH28" s="173"/>
      <c r="AI28" s="173"/>
      <c r="AJ28" s="173"/>
      <c r="AK28" s="170" t="s">
        <v>41</v>
      </c>
      <c r="AL28" s="178">
        <v>0</v>
      </c>
    </row>
    <row r="29" spans="1:669" s="175" customFormat="1" ht="33.75" customHeight="1" x14ac:dyDescent="0.3">
      <c r="A29" s="166"/>
      <c r="B29" s="167"/>
      <c r="C29" s="167"/>
      <c r="D29" s="167"/>
      <c r="E29" s="167"/>
      <c r="F29" s="1000"/>
      <c r="G29" s="1000"/>
      <c r="H29" s="1000"/>
      <c r="I29" s="1000"/>
      <c r="J29" s="168"/>
      <c r="K29" s="169"/>
      <c r="L29" s="168" t="s">
        <v>917</v>
      </c>
      <c r="M29" s="169"/>
      <c r="N29" s="170" t="s">
        <v>916</v>
      </c>
      <c r="O29" s="167" t="s">
        <v>58</v>
      </c>
      <c r="P29" s="167" t="s">
        <v>105</v>
      </c>
      <c r="Q29" s="170" t="s">
        <v>106</v>
      </c>
      <c r="R29" s="167"/>
      <c r="S29" s="170" t="s">
        <v>12</v>
      </c>
      <c r="T29" s="170" t="s">
        <v>15</v>
      </c>
      <c r="U29" s="171"/>
      <c r="V29" s="172"/>
      <c r="W29" s="172"/>
      <c r="X29" s="167"/>
      <c r="Y29" s="172"/>
      <c r="Z29" s="172"/>
      <c r="AA29" s="172"/>
      <c r="AB29" s="172"/>
      <c r="AC29" s="172"/>
      <c r="AD29" s="173"/>
      <c r="AE29" s="173"/>
      <c r="AF29" s="173"/>
      <c r="AG29" s="173"/>
      <c r="AH29" s="173"/>
      <c r="AI29" s="173"/>
      <c r="AJ29" s="173"/>
      <c r="AK29" s="170" t="s">
        <v>41</v>
      </c>
      <c r="AL29" s="178">
        <v>0</v>
      </c>
    </row>
    <row r="30" spans="1:669" s="1015" customFormat="1" ht="33" customHeight="1" x14ac:dyDescent="0.3">
      <c r="A30" s="1022"/>
      <c r="B30" s="600"/>
      <c r="C30" s="600"/>
      <c r="D30" s="600"/>
      <c r="E30" s="600"/>
      <c r="F30" s="1021"/>
      <c r="G30" s="1021"/>
      <c r="H30" s="1021"/>
      <c r="I30" s="1021"/>
      <c r="J30" s="1019"/>
      <c r="K30" s="154" t="s">
        <v>915</v>
      </c>
      <c r="L30" s="1019"/>
      <c r="M30" s="1018"/>
      <c r="N30" s="601"/>
      <c r="O30" s="600"/>
      <c r="P30" s="600"/>
      <c r="Q30" s="601"/>
      <c r="R30" s="600"/>
      <c r="S30" s="601"/>
      <c r="T30" s="601"/>
      <c r="U30" s="602"/>
      <c r="V30" s="158">
        <v>0.2</v>
      </c>
      <c r="W30" s="603"/>
      <c r="X30" s="600"/>
      <c r="Y30" s="603"/>
      <c r="Z30" s="603"/>
      <c r="AA30" s="603"/>
      <c r="AB30" s="603"/>
      <c r="AC30" s="603"/>
      <c r="AD30" s="604"/>
      <c r="AE30" s="604"/>
      <c r="AF30" s="604"/>
      <c r="AG30" s="604"/>
      <c r="AH30" s="604"/>
      <c r="AI30" s="604"/>
      <c r="AJ30" s="604"/>
      <c r="AK30" s="1017" t="s">
        <v>41</v>
      </c>
      <c r="AL30" s="1016">
        <f>AL31+AL41</f>
        <v>0</v>
      </c>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c r="IW30" s="175"/>
      <c r="IX30" s="175"/>
      <c r="IY30" s="175"/>
      <c r="IZ30" s="175"/>
      <c r="JA30" s="175"/>
      <c r="JB30" s="175"/>
      <c r="JC30" s="175"/>
      <c r="JD30" s="175"/>
      <c r="JE30" s="175"/>
      <c r="JF30" s="175"/>
      <c r="JG30" s="175"/>
      <c r="JH30" s="175"/>
      <c r="JI30" s="175"/>
      <c r="JJ30" s="175"/>
      <c r="JK30" s="175"/>
      <c r="JL30" s="175"/>
      <c r="JM30" s="175"/>
      <c r="JN30" s="175"/>
      <c r="JO30" s="175"/>
      <c r="JP30" s="175"/>
      <c r="JQ30" s="175"/>
      <c r="JR30" s="175"/>
      <c r="JS30" s="175"/>
      <c r="JT30" s="175"/>
      <c r="JU30" s="175"/>
      <c r="JV30" s="175"/>
      <c r="JW30" s="175"/>
      <c r="JX30" s="175"/>
      <c r="JY30" s="175"/>
      <c r="JZ30" s="175"/>
      <c r="KA30" s="175"/>
      <c r="KB30" s="175"/>
      <c r="KC30" s="175"/>
      <c r="KD30" s="175"/>
      <c r="KE30" s="175"/>
      <c r="KF30" s="175"/>
      <c r="KG30" s="175"/>
      <c r="KH30" s="175"/>
      <c r="KI30" s="175"/>
      <c r="KJ30" s="175"/>
      <c r="KK30" s="175"/>
      <c r="KL30" s="175"/>
      <c r="KM30" s="175"/>
      <c r="KN30" s="175"/>
      <c r="KO30" s="175"/>
      <c r="KP30" s="175"/>
      <c r="KQ30" s="175"/>
      <c r="KR30" s="175"/>
      <c r="KS30" s="175"/>
      <c r="KT30" s="175"/>
      <c r="KU30" s="175"/>
      <c r="KV30" s="175"/>
      <c r="KW30" s="175"/>
      <c r="KX30" s="175"/>
      <c r="KY30" s="175"/>
      <c r="KZ30" s="175"/>
      <c r="LA30" s="175"/>
      <c r="LB30" s="175"/>
      <c r="LC30" s="175"/>
      <c r="LD30" s="175"/>
      <c r="LE30" s="175"/>
      <c r="LF30" s="175"/>
      <c r="LG30" s="175"/>
      <c r="LH30" s="175"/>
      <c r="LI30" s="175"/>
      <c r="LJ30" s="175"/>
      <c r="LK30" s="175"/>
      <c r="LL30" s="175"/>
      <c r="LM30" s="175"/>
      <c r="LN30" s="175"/>
      <c r="LO30" s="175"/>
      <c r="LP30" s="175"/>
      <c r="LQ30" s="175"/>
      <c r="LR30" s="175"/>
      <c r="LS30" s="175"/>
      <c r="LT30" s="175"/>
      <c r="LU30" s="175"/>
      <c r="LV30" s="175"/>
      <c r="LW30" s="175"/>
      <c r="LX30" s="175"/>
      <c r="LY30" s="175"/>
      <c r="LZ30" s="175"/>
      <c r="MA30" s="175"/>
      <c r="MB30" s="175"/>
      <c r="MC30" s="175"/>
      <c r="MD30" s="175"/>
      <c r="ME30" s="175"/>
      <c r="MF30" s="175"/>
      <c r="MG30" s="175"/>
      <c r="MH30" s="175"/>
      <c r="MI30" s="175"/>
      <c r="MJ30" s="175"/>
      <c r="MK30" s="175"/>
      <c r="ML30" s="175"/>
      <c r="MM30" s="175"/>
      <c r="MN30" s="175"/>
      <c r="MO30" s="175"/>
      <c r="MP30" s="175"/>
      <c r="MQ30" s="175"/>
      <c r="MR30" s="175"/>
      <c r="MS30" s="175"/>
      <c r="MT30" s="175"/>
      <c r="MU30" s="175"/>
      <c r="MV30" s="175"/>
      <c r="MW30" s="175"/>
      <c r="MX30" s="175"/>
      <c r="MY30" s="175"/>
      <c r="MZ30" s="175"/>
      <c r="NA30" s="175"/>
      <c r="NB30" s="175"/>
      <c r="NC30" s="175"/>
      <c r="ND30" s="175"/>
      <c r="NE30" s="175"/>
      <c r="NF30" s="175"/>
      <c r="NG30" s="175"/>
      <c r="NH30" s="175"/>
      <c r="NI30" s="175"/>
      <c r="NJ30" s="175"/>
      <c r="NK30" s="175"/>
      <c r="NL30" s="175"/>
      <c r="NM30" s="175"/>
      <c r="NN30" s="175"/>
      <c r="NO30" s="175"/>
      <c r="NP30" s="175"/>
      <c r="NQ30" s="175"/>
      <c r="NR30" s="175"/>
      <c r="NS30" s="175"/>
      <c r="NT30" s="175"/>
      <c r="NU30" s="175"/>
      <c r="NV30" s="175"/>
      <c r="NW30" s="175"/>
      <c r="NX30" s="175"/>
      <c r="NY30" s="175"/>
      <c r="NZ30" s="175"/>
      <c r="OA30" s="175"/>
      <c r="OB30" s="175"/>
      <c r="OC30" s="175"/>
      <c r="OD30" s="175"/>
      <c r="OE30" s="175"/>
      <c r="OF30" s="175"/>
      <c r="OG30" s="175"/>
      <c r="OH30" s="175"/>
      <c r="OI30" s="175"/>
      <c r="OJ30" s="175"/>
      <c r="OK30" s="175"/>
      <c r="OL30" s="175"/>
      <c r="OM30" s="175"/>
      <c r="ON30" s="175"/>
      <c r="OO30" s="175"/>
      <c r="OP30" s="175"/>
      <c r="OQ30" s="175"/>
      <c r="OR30" s="175"/>
      <c r="OS30" s="175"/>
      <c r="OT30" s="175"/>
      <c r="OU30" s="175"/>
      <c r="OV30" s="175"/>
      <c r="OW30" s="175"/>
      <c r="OX30" s="175"/>
      <c r="OY30" s="175"/>
      <c r="OZ30" s="175"/>
      <c r="PA30" s="175"/>
      <c r="PB30" s="175"/>
      <c r="PC30" s="175"/>
      <c r="PD30" s="175"/>
      <c r="PE30" s="175"/>
      <c r="PF30" s="175"/>
      <c r="PG30" s="175"/>
      <c r="PH30" s="175"/>
      <c r="PI30" s="175"/>
      <c r="PJ30" s="175"/>
      <c r="PK30" s="175"/>
      <c r="PL30" s="175"/>
      <c r="PM30" s="175"/>
      <c r="PN30" s="175"/>
      <c r="PO30" s="175"/>
      <c r="PP30" s="175"/>
      <c r="PQ30" s="175"/>
      <c r="PR30" s="175"/>
      <c r="PS30" s="175"/>
      <c r="PT30" s="175"/>
      <c r="PU30" s="175"/>
      <c r="PV30" s="175"/>
      <c r="PW30" s="175"/>
      <c r="PX30" s="175"/>
      <c r="PY30" s="175"/>
      <c r="PZ30" s="175"/>
      <c r="QA30" s="175"/>
      <c r="QB30" s="175"/>
      <c r="QC30" s="175"/>
      <c r="QD30" s="175"/>
      <c r="QE30" s="175"/>
      <c r="QF30" s="175"/>
      <c r="QG30" s="175"/>
      <c r="QH30" s="175"/>
      <c r="QI30" s="175"/>
      <c r="QJ30" s="175"/>
      <c r="QK30" s="175"/>
      <c r="QL30" s="175"/>
      <c r="QM30" s="175"/>
      <c r="QN30" s="175"/>
      <c r="QO30" s="175"/>
      <c r="QP30" s="175"/>
      <c r="QQ30" s="175"/>
      <c r="QR30" s="175"/>
      <c r="QS30" s="175"/>
      <c r="QT30" s="175"/>
      <c r="QU30" s="175"/>
      <c r="QV30" s="175"/>
      <c r="QW30" s="175"/>
      <c r="QX30" s="175"/>
      <c r="QY30" s="175"/>
      <c r="QZ30" s="175"/>
      <c r="RA30" s="175"/>
      <c r="RB30" s="175"/>
      <c r="RC30" s="175"/>
      <c r="RD30" s="175"/>
      <c r="RE30" s="175"/>
      <c r="RF30" s="175"/>
      <c r="RG30" s="175"/>
      <c r="RH30" s="175"/>
      <c r="RI30" s="175"/>
      <c r="RJ30" s="175"/>
      <c r="RK30" s="175"/>
      <c r="RL30" s="175"/>
      <c r="RM30" s="175"/>
      <c r="RN30" s="175"/>
      <c r="RO30" s="175"/>
      <c r="RP30" s="175"/>
      <c r="RQ30" s="175"/>
      <c r="RR30" s="175"/>
      <c r="RS30" s="175"/>
      <c r="RT30" s="175"/>
      <c r="RU30" s="175"/>
      <c r="RV30" s="175"/>
      <c r="RW30" s="175"/>
      <c r="RX30" s="175"/>
      <c r="RY30" s="175"/>
      <c r="RZ30" s="175"/>
      <c r="SA30" s="175"/>
      <c r="SB30" s="175"/>
      <c r="SC30" s="175"/>
      <c r="SD30" s="175"/>
      <c r="SE30" s="175"/>
      <c r="SF30" s="175"/>
      <c r="SG30" s="175"/>
      <c r="SH30" s="175"/>
      <c r="SI30" s="175"/>
      <c r="SJ30" s="175"/>
      <c r="SK30" s="175"/>
      <c r="SL30" s="175"/>
      <c r="SM30" s="175"/>
      <c r="SN30" s="175"/>
      <c r="SO30" s="175"/>
      <c r="SP30" s="175"/>
      <c r="SQ30" s="175"/>
      <c r="SR30" s="175"/>
      <c r="SS30" s="175"/>
      <c r="ST30" s="175"/>
      <c r="SU30" s="175"/>
      <c r="SV30" s="175"/>
      <c r="SW30" s="175"/>
      <c r="SX30" s="175"/>
      <c r="SY30" s="175"/>
      <c r="SZ30" s="175"/>
      <c r="TA30" s="175"/>
      <c r="TB30" s="175"/>
      <c r="TC30" s="175"/>
      <c r="TD30" s="175"/>
      <c r="TE30" s="175"/>
      <c r="TF30" s="175"/>
      <c r="TG30" s="175"/>
      <c r="TH30" s="175"/>
      <c r="TI30" s="175"/>
      <c r="TJ30" s="175"/>
      <c r="TK30" s="175"/>
      <c r="TL30" s="175"/>
      <c r="TM30" s="175"/>
      <c r="TN30" s="175"/>
      <c r="TO30" s="175"/>
      <c r="TP30" s="175"/>
      <c r="TQ30" s="175"/>
      <c r="TR30" s="175"/>
      <c r="TS30" s="175"/>
      <c r="TT30" s="175"/>
      <c r="TU30" s="175"/>
      <c r="TV30" s="175"/>
      <c r="TW30" s="175"/>
      <c r="TX30" s="175"/>
      <c r="TY30" s="175"/>
      <c r="TZ30" s="175"/>
      <c r="UA30" s="175"/>
      <c r="UB30" s="175"/>
      <c r="UC30" s="175"/>
      <c r="UD30" s="175"/>
      <c r="UE30" s="175"/>
      <c r="UF30" s="175"/>
      <c r="UG30" s="175"/>
      <c r="UH30" s="175"/>
      <c r="UI30" s="175"/>
      <c r="UJ30" s="175"/>
      <c r="UK30" s="175"/>
      <c r="UL30" s="175"/>
      <c r="UM30" s="175"/>
      <c r="UN30" s="175"/>
      <c r="UO30" s="175"/>
      <c r="UP30" s="175"/>
      <c r="UQ30" s="175"/>
      <c r="UR30" s="175"/>
      <c r="US30" s="175"/>
      <c r="UT30" s="175"/>
      <c r="UU30" s="175"/>
      <c r="UV30" s="175"/>
      <c r="UW30" s="175"/>
      <c r="UX30" s="175"/>
      <c r="UY30" s="175"/>
      <c r="UZ30" s="175"/>
      <c r="VA30" s="175"/>
      <c r="VB30" s="175"/>
      <c r="VC30" s="175"/>
      <c r="VD30" s="175"/>
      <c r="VE30" s="175"/>
      <c r="VF30" s="175"/>
      <c r="VG30" s="175"/>
      <c r="VH30" s="175"/>
      <c r="VI30" s="175"/>
      <c r="VJ30" s="175"/>
      <c r="VK30" s="175"/>
      <c r="VL30" s="175"/>
      <c r="VM30" s="175"/>
      <c r="VN30" s="175"/>
      <c r="VO30" s="175"/>
      <c r="VP30" s="175"/>
      <c r="VQ30" s="175"/>
      <c r="VR30" s="175"/>
      <c r="VS30" s="175"/>
      <c r="VT30" s="175"/>
      <c r="VU30" s="175"/>
      <c r="VV30" s="175"/>
      <c r="VW30" s="175"/>
      <c r="VX30" s="175"/>
      <c r="VY30" s="175"/>
      <c r="VZ30" s="175"/>
      <c r="WA30" s="175"/>
      <c r="WB30" s="175"/>
      <c r="WC30" s="175"/>
      <c r="WD30" s="175"/>
      <c r="WE30" s="175"/>
      <c r="WF30" s="175"/>
      <c r="WG30" s="175"/>
      <c r="WH30" s="175"/>
      <c r="WI30" s="175"/>
      <c r="WJ30" s="175"/>
      <c r="WK30" s="175"/>
      <c r="WL30" s="175"/>
      <c r="WM30" s="175"/>
      <c r="WN30" s="175"/>
      <c r="WO30" s="175"/>
      <c r="WP30" s="175"/>
      <c r="WQ30" s="175"/>
      <c r="WR30" s="175"/>
      <c r="WS30" s="175"/>
      <c r="WT30" s="175"/>
      <c r="WU30" s="175"/>
      <c r="WV30" s="175"/>
      <c r="WW30" s="175"/>
      <c r="WX30" s="175"/>
      <c r="WY30" s="175"/>
      <c r="WZ30" s="175"/>
      <c r="XA30" s="175"/>
      <c r="XB30" s="175"/>
      <c r="XC30" s="175"/>
      <c r="XD30" s="175"/>
      <c r="XE30" s="175"/>
      <c r="XF30" s="175"/>
      <c r="XG30" s="175"/>
      <c r="XH30" s="175"/>
      <c r="XI30" s="175"/>
      <c r="XJ30" s="175"/>
      <c r="XK30" s="175"/>
      <c r="XL30" s="175"/>
      <c r="XM30" s="175"/>
      <c r="XN30" s="175"/>
      <c r="XO30" s="175"/>
      <c r="XP30" s="175"/>
      <c r="XQ30" s="175"/>
      <c r="XR30" s="175"/>
      <c r="XS30" s="175"/>
      <c r="XT30" s="175"/>
      <c r="XU30" s="175"/>
      <c r="XV30" s="175"/>
      <c r="XW30" s="175"/>
      <c r="XX30" s="175"/>
      <c r="XY30" s="175"/>
      <c r="XZ30" s="175"/>
      <c r="YA30" s="175"/>
      <c r="YB30" s="175"/>
      <c r="YC30" s="175"/>
      <c r="YD30" s="175"/>
      <c r="YE30" s="175"/>
      <c r="YF30" s="175"/>
      <c r="YG30" s="175"/>
      <c r="YH30" s="175"/>
      <c r="YI30" s="175"/>
      <c r="YJ30" s="175"/>
      <c r="YK30" s="175"/>
      <c r="YL30" s="175"/>
      <c r="YM30" s="175"/>
      <c r="YN30" s="175"/>
      <c r="YO30" s="175"/>
      <c r="YP30" s="175"/>
      <c r="YQ30" s="175"/>
      <c r="YR30" s="175"/>
      <c r="YS30" s="175"/>
    </row>
    <row r="31" spans="1:669" s="175" customFormat="1" ht="39.75" customHeight="1" x14ac:dyDescent="0.3">
      <c r="A31" s="166"/>
      <c r="B31" s="167"/>
      <c r="C31" s="167"/>
      <c r="D31" s="167"/>
      <c r="E31" s="167"/>
      <c r="F31" s="1000"/>
      <c r="G31" s="1000"/>
      <c r="H31" s="1000"/>
      <c r="I31" s="1000"/>
      <c r="J31" s="168"/>
      <c r="K31" s="169"/>
      <c r="L31" s="168" t="s">
        <v>914</v>
      </c>
      <c r="M31" s="169"/>
      <c r="N31" s="170" t="s">
        <v>913</v>
      </c>
      <c r="O31" s="167" t="s">
        <v>58</v>
      </c>
      <c r="P31" s="167" t="s">
        <v>105</v>
      </c>
      <c r="Q31" s="170" t="s">
        <v>106</v>
      </c>
      <c r="R31" s="167"/>
      <c r="S31" s="170" t="s">
        <v>12</v>
      </c>
      <c r="T31" s="170" t="s">
        <v>15</v>
      </c>
      <c r="U31" s="171"/>
      <c r="V31" s="172"/>
      <c r="W31" s="172"/>
      <c r="X31" s="167"/>
      <c r="Y31" s="172"/>
      <c r="Z31" s="172"/>
      <c r="AA31" s="172"/>
      <c r="AB31" s="172"/>
      <c r="AC31" s="172"/>
      <c r="AD31" s="173"/>
      <c r="AE31" s="173"/>
      <c r="AF31" s="173"/>
      <c r="AG31" s="173"/>
      <c r="AH31" s="173"/>
      <c r="AI31" s="173"/>
      <c r="AJ31" s="173"/>
      <c r="AK31" s="170" t="s">
        <v>41</v>
      </c>
      <c r="AL31" s="178">
        <v>0</v>
      </c>
    </row>
    <row r="32" spans="1:669" s="1015" customFormat="1" ht="39.75" customHeight="1" x14ac:dyDescent="0.3">
      <c r="A32" s="1022"/>
      <c r="B32" s="600"/>
      <c r="C32" s="600"/>
      <c r="D32" s="600"/>
      <c r="E32" s="600"/>
      <c r="F32" s="1021"/>
      <c r="G32" s="1021"/>
      <c r="H32" s="1021"/>
      <c r="I32" s="1021"/>
      <c r="J32" s="1019"/>
      <c r="K32" s="1020" t="s">
        <v>912</v>
      </c>
      <c r="L32" s="1019"/>
      <c r="M32" s="1018"/>
      <c r="N32" s="601"/>
      <c r="O32" s="600"/>
      <c r="P32" s="600"/>
      <c r="Q32" s="601"/>
      <c r="R32" s="600"/>
      <c r="S32" s="601"/>
      <c r="T32" s="601"/>
      <c r="U32" s="602"/>
      <c r="V32" s="158">
        <v>0.2</v>
      </c>
      <c r="W32" s="603"/>
      <c r="X32" s="600"/>
      <c r="Y32" s="603"/>
      <c r="Z32" s="603"/>
      <c r="AA32" s="603"/>
      <c r="AB32" s="603"/>
      <c r="AC32" s="603"/>
      <c r="AD32" s="604"/>
      <c r="AE32" s="604"/>
      <c r="AF32" s="604"/>
      <c r="AG32" s="604"/>
      <c r="AH32" s="604"/>
      <c r="AI32" s="604"/>
      <c r="AJ32" s="604"/>
      <c r="AK32" s="1017" t="s">
        <v>41</v>
      </c>
      <c r="AL32" s="1016">
        <f>AL33</f>
        <v>0</v>
      </c>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c r="IW32" s="175"/>
      <c r="IX32" s="175"/>
      <c r="IY32" s="175"/>
      <c r="IZ32" s="175"/>
      <c r="JA32" s="175"/>
      <c r="JB32" s="175"/>
      <c r="JC32" s="175"/>
      <c r="JD32" s="175"/>
      <c r="JE32" s="175"/>
      <c r="JF32" s="175"/>
      <c r="JG32" s="175"/>
      <c r="JH32" s="175"/>
      <c r="JI32" s="175"/>
      <c r="JJ32" s="175"/>
      <c r="JK32" s="175"/>
      <c r="JL32" s="175"/>
      <c r="JM32" s="175"/>
      <c r="JN32" s="175"/>
      <c r="JO32" s="175"/>
      <c r="JP32" s="175"/>
      <c r="JQ32" s="175"/>
      <c r="JR32" s="175"/>
      <c r="JS32" s="175"/>
      <c r="JT32" s="175"/>
      <c r="JU32" s="175"/>
      <c r="JV32" s="175"/>
      <c r="JW32" s="175"/>
      <c r="JX32" s="175"/>
      <c r="JY32" s="175"/>
      <c r="JZ32" s="175"/>
      <c r="KA32" s="175"/>
      <c r="KB32" s="175"/>
      <c r="KC32" s="175"/>
      <c r="KD32" s="175"/>
      <c r="KE32" s="175"/>
      <c r="KF32" s="175"/>
      <c r="KG32" s="175"/>
      <c r="KH32" s="175"/>
      <c r="KI32" s="175"/>
      <c r="KJ32" s="175"/>
      <c r="KK32" s="175"/>
      <c r="KL32" s="175"/>
      <c r="KM32" s="175"/>
      <c r="KN32" s="175"/>
      <c r="KO32" s="175"/>
      <c r="KP32" s="175"/>
      <c r="KQ32" s="175"/>
      <c r="KR32" s="175"/>
      <c r="KS32" s="175"/>
      <c r="KT32" s="175"/>
      <c r="KU32" s="175"/>
      <c r="KV32" s="175"/>
      <c r="KW32" s="175"/>
      <c r="KX32" s="175"/>
      <c r="KY32" s="175"/>
      <c r="KZ32" s="175"/>
      <c r="LA32" s="175"/>
      <c r="LB32" s="175"/>
      <c r="LC32" s="175"/>
      <c r="LD32" s="175"/>
      <c r="LE32" s="175"/>
      <c r="LF32" s="175"/>
      <c r="LG32" s="175"/>
      <c r="LH32" s="175"/>
      <c r="LI32" s="175"/>
      <c r="LJ32" s="175"/>
      <c r="LK32" s="175"/>
      <c r="LL32" s="175"/>
      <c r="LM32" s="175"/>
      <c r="LN32" s="175"/>
      <c r="LO32" s="175"/>
      <c r="LP32" s="175"/>
      <c r="LQ32" s="175"/>
      <c r="LR32" s="175"/>
      <c r="LS32" s="175"/>
      <c r="LT32" s="175"/>
      <c r="LU32" s="175"/>
      <c r="LV32" s="175"/>
      <c r="LW32" s="175"/>
      <c r="LX32" s="175"/>
      <c r="LY32" s="175"/>
      <c r="LZ32" s="175"/>
      <c r="MA32" s="175"/>
      <c r="MB32" s="175"/>
      <c r="MC32" s="175"/>
      <c r="MD32" s="175"/>
      <c r="ME32" s="175"/>
      <c r="MF32" s="175"/>
      <c r="MG32" s="175"/>
      <c r="MH32" s="175"/>
      <c r="MI32" s="175"/>
      <c r="MJ32" s="175"/>
      <c r="MK32" s="175"/>
      <c r="ML32" s="175"/>
      <c r="MM32" s="175"/>
      <c r="MN32" s="175"/>
      <c r="MO32" s="175"/>
      <c r="MP32" s="175"/>
      <c r="MQ32" s="175"/>
      <c r="MR32" s="175"/>
      <c r="MS32" s="175"/>
      <c r="MT32" s="175"/>
      <c r="MU32" s="175"/>
      <c r="MV32" s="175"/>
      <c r="MW32" s="175"/>
      <c r="MX32" s="175"/>
      <c r="MY32" s="175"/>
      <c r="MZ32" s="175"/>
      <c r="NA32" s="175"/>
      <c r="NB32" s="175"/>
      <c r="NC32" s="175"/>
      <c r="ND32" s="175"/>
      <c r="NE32" s="175"/>
      <c r="NF32" s="175"/>
      <c r="NG32" s="175"/>
      <c r="NH32" s="175"/>
      <c r="NI32" s="175"/>
      <c r="NJ32" s="175"/>
      <c r="NK32" s="175"/>
      <c r="NL32" s="175"/>
      <c r="NM32" s="175"/>
      <c r="NN32" s="175"/>
      <c r="NO32" s="175"/>
      <c r="NP32" s="175"/>
      <c r="NQ32" s="175"/>
      <c r="NR32" s="175"/>
      <c r="NS32" s="175"/>
      <c r="NT32" s="175"/>
      <c r="NU32" s="175"/>
      <c r="NV32" s="175"/>
      <c r="NW32" s="175"/>
      <c r="NX32" s="175"/>
      <c r="NY32" s="175"/>
      <c r="NZ32" s="175"/>
      <c r="OA32" s="175"/>
      <c r="OB32" s="175"/>
      <c r="OC32" s="175"/>
      <c r="OD32" s="175"/>
      <c r="OE32" s="175"/>
      <c r="OF32" s="175"/>
      <c r="OG32" s="175"/>
      <c r="OH32" s="175"/>
      <c r="OI32" s="175"/>
      <c r="OJ32" s="175"/>
      <c r="OK32" s="175"/>
      <c r="OL32" s="175"/>
      <c r="OM32" s="175"/>
      <c r="ON32" s="175"/>
      <c r="OO32" s="175"/>
      <c r="OP32" s="175"/>
      <c r="OQ32" s="175"/>
      <c r="OR32" s="175"/>
      <c r="OS32" s="175"/>
      <c r="OT32" s="175"/>
      <c r="OU32" s="175"/>
      <c r="OV32" s="175"/>
      <c r="OW32" s="175"/>
      <c r="OX32" s="175"/>
      <c r="OY32" s="175"/>
      <c r="OZ32" s="175"/>
      <c r="PA32" s="175"/>
      <c r="PB32" s="175"/>
      <c r="PC32" s="175"/>
      <c r="PD32" s="175"/>
      <c r="PE32" s="175"/>
      <c r="PF32" s="175"/>
      <c r="PG32" s="175"/>
      <c r="PH32" s="175"/>
      <c r="PI32" s="175"/>
      <c r="PJ32" s="175"/>
      <c r="PK32" s="175"/>
      <c r="PL32" s="175"/>
      <c r="PM32" s="175"/>
      <c r="PN32" s="175"/>
      <c r="PO32" s="175"/>
      <c r="PP32" s="175"/>
      <c r="PQ32" s="175"/>
      <c r="PR32" s="175"/>
      <c r="PS32" s="175"/>
      <c r="PT32" s="175"/>
      <c r="PU32" s="175"/>
      <c r="PV32" s="175"/>
      <c r="PW32" s="175"/>
      <c r="PX32" s="175"/>
      <c r="PY32" s="175"/>
      <c r="PZ32" s="175"/>
      <c r="QA32" s="175"/>
      <c r="QB32" s="175"/>
      <c r="QC32" s="175"/>
      <c r="QD32" s="175"/>
      <c r="QE32" s="175"/>
      <c r="QF32" s="175"/>
      <c r="QG32" s="175"/>
      <c r="QH32" s="175"/>
      <c r="QI32" s="175"/>
      <c r="QJ32" s="175"/>
      <c r="QK32" s="175"/>
      <c r="QL32" s="175"/>
      <c r="QM32" s="175"/>
      <c r="QN32" s="175"/>
      <c r="QO32" s="175"/>
      <c r="QP32" s="175"/>
      <c r="QQ32" s="175"/>
      <c r="QR32" s="175"/>
      <c r="QS32" s="175"/>
      <c r="QT32" s="175"/>
      <c r="QU32" s="175"/>
      <c r="QV32" s="175"/>
      <c r="QW32" s="175"/>
      <c r="QX32" s="175"/>
      <c r="QY32" s="175"/>
      <c r="QZ32" s="175"/>
      <c r="RA32" s="175"/>
      <c r="RB32" s="175"/>
      <c r="RC32" s="175"/>
      <c r="RD32" s="175"/>
      <c r="RE32" s="175"/>
      <c r="RF32" s="175"/>
      <c r="RG32" s="175"/>
      <c r="RH32" s="175"/>
      <c r="RI32" s="175"/>
      <c r="RJ32" s="175"/>
      <c r="RK32" s="175"/>
      <c r="RL32" s="175"/>
      <c r="RM32" s="175"/>
      <c r="RN32" s="175"/>
      <c r="RO32" s="175"/>
      <c r="RP32" s="175"/>
      <c r="RQ32" s="175"/>
      <c r="RR32" s="175"/>
      <c r="RS32" s="175"/>
      <c r="RT32" s="175"/>
      <c r="RU32" s="175"/>
      <c r="RV32" s="175"/>
      <c r="RW32" s="175"/>
      <c r="RX32" s="175"/>
      <c r="RY32" s="175"/>
      <c r="RZ32" s="175"/>
      <c r="SA32" s="175"/>
      <c r="SB32" s="175"/>
      <c r="SC32" s="175"/>
      <c r="SD32" s="175"/>
      <c r="SE32" s="175"/>
      <c r="SF32" s="175"/>
      <c r="SG32" s="175"/>
      <c r="SH32" s="175"/>
      <c r="SI32" s="175"/>
      <c r="SJ32" s="175"/>
      <c r="SK32" s="175"/>
      <c r="SL32" s="175"/>
      <c r="SM32" s="175"/>
      <c r="SN32" s="175"/>
      <c r="SO32" s="175"/>
      <c r="SP32" s="175"/>
      <c r="SQ32" s="175"/>
      <c r="SR32" s="175"/>
      <c r="SS32" s="175"/>
      <c r="ST32" s="175"/>
      <c r="SU32" s="175"/>
      <c r="SV32" s="175"/>
      <c r="SW32" s="175"/>
      <c r="SX32" s="175"/>
      <c r="SY32" s="175"/>
      <c r="SZ32" s="175"/>
      <c r="TA32" s="175"/>
      <c r="TB32" s="175"/>
      <c r="TC32" s="175"/>
      <c r="TD32" s="175"/>
      <c r="TE32" s="175"/>
      <c r="TF32" s="175"/>
      <c r="TG32" s="175"/>
      <c r="TH32" s="175"/>
      <c r="TI32" s="175"/>
      <c r="TJ32" s="175"/>
      <c r="TK32" s="175"/>
      <c r="TL32" s="175"/>
      <c r="TM32" s="175"/>
      <c r="TN32" s="175"/>
      <c r="TO32" s="175"/>
      <c r="TP32" s="175"/>
      <c r="TQ32" s="175"/>
      <c r="TR32" s="175"/>
      <c r="TS32" s="175"/>
      <c r="TT32" s="175"/>
      <c r="TU32" s="175"/>
      <c r="TV32" s="175"/>
      <c r="TW32" s="175"/>
      <c r="TX32" s="175"/>
      <c r="TY32" s="175"/>
      <c r="TZ32" s="175"/>
      <c r="UA32" s="175"/>
      <c r="UB32" s="175"/>
      <c r="UC32" s="175"/>
      <c r="UD32" s="175"/>
      <c r="UE32" s="175"/>
      <c r="UF32" s="175"/>
      <c r="UG32" s="175"/>
      <c r="UH32" s="175"/>
      <c r="UI32" s="175"/>
      <c r="UJ32" s="175"/>
      <c r="UK32" s="175"/>
      <c r="UL32" s="175"/>
      <c r="UM32" s="175"/>
      <c r="UN32" s="175"/>
      <c r="UO32" s="175"/>
      <c r="UP32" s="175"/>
      <c r="UQ32" s="175"/>
      <c r="UR32" s="175"/>
      <c r="US32" s="175"/>
      <c r="UT32" s="175"/>
      <c r="UU32" s="175"/>
      <c r="UV32" s="175"/>
      <c r="UW32" s="175"/>
      <c r="UX32" s="175"/>
      <c r="UY32" s="175"/>
      <c r="UZ32" s="175"/>
      <c r="VA32" s="175"/>
      <c r="VB32" s="175"/>
      <c r="VC32" s="175"/>
      <c r="VD32" s="175"/>
      <c r="VE32" s="175"/>
      <c r="VF32" s="175"/>
      <c r="VG32" s="175"/>
      <c r="VH32" s="175"/>
      <c r="VI32" s="175"/>
      <c r="VJ32" s="175"/>
      <c r="VK32" s="175"/>
      <c r="VL32" s="175"/>
      <c r="VM32" s="175"/>
      <c r="VN32" s="175"/>
      <c r="VO32" s="175"/>
      <c r="VP32" s="175"/>
      <c r="VQ32" s="175"/>
      <c r="VR32" s="175"/>
      <c r="VS32" s="175"/>
      <c r="VT32" s="175"/>
      <c r="VU32" s="175"/>
      <c r="VV32" s="175"/>
      <c r="VW32" s="175"/>
      <c r="VX32" s="175"/>
      <c r="VY32" s="175"/>
      <c r="VZ32" s="175"/>
      <c r="WA32" s="175"/>
      <c r="WB32" s="175"/>
      <c r="WC32" s="175"/>
      <c r="WD32" s="175"/>
      <c r="WE32" s="175"/>
      <c r="WF32" s="175"/>
      <c r="WG32" s="175"/>
      <c r="WH32" s="175"/>
      <c r="WI32" s="175"/>
      <c r="WJ32" s="175"/>
      <c r="WK32" s="175"/>
      <c r="WL32" s="175"/>
      <c r="WM32" s="175"/>
      <c r="WN32" s="175"/>
      <c r="WO32" s="175"/>
      <c r="WP32" s="175"/>
      <c r="WQ32" s="175"/>
      <c r="WR32" s="175"/>
      <c r="WS32" s="175"/>
      <c r="WT32" s="175"/>
      <c r="WU32" s="175"/>
      <c r="WV32" s="175"/>
      <c r="WW32" s="175"/>
      <c r="WX32" s="175"/>
      <c r="WY32" s="175"/>
      <c r="WZ32" s="175"/>
      <c r="XA32" s="175"/>
      <c r="XB32" s="175"/>
      <c r="XC32" s="175"/>
      <c r="XD32" s="175"/>
      <c r="XE32" s="175"/>
      <c r="XF32" s="175"/>
      <c r="XG32" s="175"/>
      <c r="XH32" s="175"/>
      <c r="XI32" s="175"/>
      <c r="XJ32" s="175"/>
      <c r="XK32" s="175"/>
      <c r="XL32" s="175"/>
      <c r="XM32" s="175"/>
      <c r="XN32" s="175"/>
      <c r="XO32" s="175"/>
      <c r="XP32" s="175"/>
      <c r="XQ32" s="175"/>
      <c r="XR32" s="175"/>
      <c r="XS32" s="175"/>
      <c r="XT32" s="175"/>
      <c r="XU32" s="175"/>
      <c r="XV32" s="175"/>
      <c r="XW32" s="175"/>
      <c r="XX32" s="175"/>
      <c r="XY32" s="175"/>
      <c r="XZ32" s="175"/>
      <c r="YA32" s="175"/>
      <c r="YB32" s="175"/>
      <c r="YC32" s="175"/>
      <c r="YD32" s="175"/>
      <c r="YE32" s="175"/>
      <c r="YF32" s="175"/>
      <c r="YG32" s="175"/>
      <c r="YH32" s="175"/>
      <c r="YI32" s="175"/>
      <c r="YJ32" s="175"/>
      <c r="YK32" s="175"/>
      <c r="YL32" s="175"/>
      <c r="YM32" s="175"/>
      <c r="YN32" s="175"/>
      <c r="YO32" s="175"/>
      <c r="YP32" s="175"/>
      <c r="YQ32" s="175"/>
      <c r="YR32" s="175"/>
      <c r="YS32" s="175"/>
    </row>
    <row r="33" spans="1:669" s="175" customFormat="1" ht="39.75" customHeight="1" x14ac:dyDescent="0.3">
      <c r="A33" s="166"/>
      <c r="B33" s="167"/>
      <c r="C33" s="167"/>
      <c r="D33" s="167"/>
      <c r="E33" s="167"/>
      <c r="F33" s="1000"/>
      <c r="G33" s="1000"/>
      <c r="H33" s="1000"/>
      <c r="I33" s="1000"/>
      <c r="J33" s="168"/>
      <c r="K33" s="169"/>
      <c r="L33" s="168" t="s">
        <v>662</v>
      </c>
      <c r="M33" s="169"/>
      <c r="N33" s="170" t="s">
        <v>911</v>
      </c>
      <c r="O33" s="167" t="s">
        <v>58</v>
      </c>
      <c r="P33" s="167" t="s">
        <v>105</v>
      </c>
      <c r="Q33" s="170" t="s">
        <v>45</v>
      </c>
      <c r="R33" s="167"/>
      <c r="S33" s="170" t="s">
        <v>12</v>
      </c>
      <c r="T33" s="170" t="s">
        <v>15</v>
      </c>
      <c r="U33" s="171"/>
      <c r="V33" s="172"/>
      <c r="W33" s="172"/>
      <c r="X33" s="167"/>
      <c r="Y33" s="172"/>
      <c r="Z33" s="172"/>
      <c r="AA33" s="172"/>
      <c r="AB33" s="172"/>
      <c r="AC33" s="172"/>
      <c r="AD33" s="173"/>
      <c r="AE33" s="173"/>
      <c r="AF33" s="173"/>
      <c r="AG33" s="173"/>
      <c r="AH33" s="173"/>
      <c r="AI33" s="173"/>
      <c r="AJ33" s="173"/>
      <c r="AK33" s="170" t="s">
        <v>41</v>
      </c>
      <c r="AL33" s="178">
        <v>0</v>
      </c>
    </row>
    <row r="34" spans="1:669" s="165" customFormat="1" ht="47.45" customHeight="1" x14ac:dyDescent="0.3">
      <c r="A34" s="680"/>
      <c r="B34" s="999" t="s">
        <v>58</v>
      </c>
      <c r="C34" s="999">
        <f>C23</f>
        <v>2</v>
      </c>
      <c r="D34" s="999">
        <v>2</v>
      </c>
      <c r="E34" s="999"/>
      <c r="F34" s="998" t="s">
        <v>158</v>
      </c>
      <c r="G34" s="998" t="s">
        <v>159</v>
      </c>
      <c r="H34" s="998" t="s">
        <v>160</v>
      </c>
      <c r="I34" s="998" t="s">
        <v>161</v>
      </c>
      <c r="J34" s="155"/>
      <c r="K34" s="154" t="s">
        <v>133</v>
      </c>
      <c r="L34" s="155"/>
      <c r="M34" s="155"/>
      <c r="N34" s="156"/>
      <c r="O34" s="152"/>
      <c r="P34" s="152"/>
      <c r="Q34" s="156"/>
      <c r="R34" s="152" t="s">
        <v>59</v>
      </c>
      <c r="S34" s="156" t="s">
        <v>15</v>
      </c>
      <c r="T34" s="156" t="s">
        <v>15</v>
      </c>
      <c r="U34" s="157" t="s">
        <v>134</v>
      </c>
      <c r="V34" s="158">
        <v>0.3</v>
      </c>
      <c r="W34" s="159" t="s">
        <v>40</v>
      </c>
      <c r="X34" s="159"/>
      <c r="Y34" s="152"/>
      <c r="Z34" s="152"/>
      <c r="AA34" s="152"/>
      <c r="AB34" s="152"/>
      <c r="AC34" s="161"/>
      <c r="AD34" s="162"/>
      <c r="AE34" s="161">
        <v>0.3</v>
      </c>
      <c r="AF34" s="162"/>
      <c r="AG34" s="162"/>
      <c r="AH34" s="162"/>
      <c r="AI34" s="162"/>
      <c r="AJ34" s="162"/>
      <c r="AK34" s="156" t="s">
        <v>41</v>
      </c>
      <c r="AL34" s="163">
        <f>SUM(AL35:AL36)</f>
        <v>0</v>
      </c>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c r="IT34" s="150"/>
      <c r="IU34" s="150"/>
      <c r="IV34" s="150"/>
      <c r="IW34" s="150"/>
      <c r="IX34" s="150"/>
      <c r="IY34" s="150"/>
      <c r="IZ34" s="150"/>
      <c r="JA34" s="150"/>
      <c r="JB34" s="150"/>
      <c r="JC34" s="150"/>
      <c r="JD34" s="150"/>
      <c r="JE34" s="150"/>
      <c r="JF34" s="150"/>
      <c r="JG34" s="150"/>
      <c r="JH34" s="150"/>
      <c r="JI34" s="150"/>
      <c r="JJ34" s="150"/>
      <c r="JK34" s="150"/>
      <c r="JL34" s="150"/>
      <c r="JM34" s="150"/>
      <c r="JN34" s="150"/>
      <c r="JO34" s="150"/>
      <c r="JP34" s="150"/>
      <c r="JQ34" s="150"/>
      <c r="JR34" s="150"/>
      <c r="JS34" s="150"/>
      <c r="JT34" s="150"/>
      <c r="JU34" s="150"/>
      <c r="JV34" s="150"/>
      <c r="JW34" s="150"/>
      <c r="JX34" s="150"/>
      <c r="JY34" s="150"/>
      <c r="JZ34" s="150"/>
      <c r="KA34" s="150"/>
      <c r="KB34" s="150"/>
      <c r="KC34" s="150"/>
      <c r="KD34" s="150"/>
      <c r="KE34" s="150"/>
      <c r="KF34" s="150"/>
      <c r="KG34" s="150"/>
      <c r="KH34" s="150"/>
      <c r="KI34" s="150"/>
      <c r="KJ34" s="150"/>
      <c r="KK34" s="150"/>
      <c r="KL34" s="150"/>
      <c r="KM34" s="150"/>
      <c r="KN34" s="150"/>
      <c r="KO34" s="150"/>
      <c r="KP34" s="150"/>
      <c r="KQ34" s="150"/>
      <c r="KR34" s="150"/>
      <c r="KS34" s="150"/>
      <c r="KT34" s="150"/>
      <c r="KU34" s="150"/>
      <c r="KV34" s="150"/>
      <c r="KW34" s="150"/>
      <c r="KX34" s="150"/>
      <c r="KY34" s="150"/>
      <c r="KZ34" s="150"/>
      <c r="LA34" s="150"/>
      <c r="LB34" s="150"/>
      <c r="LC34" s="150"/>
      <c r="LD34" s="150"/>
      <c r="LE34" s="150"/>
      <c r="LF34" s="150"/>
      <c r="LG34" s="150"/>
      <c r="LH34" s="150"/>
      <c r="LI34" s="150"/>
      <c r="LJ34" s="150"/>
      <c r="LK34" s="150"/>
      <c r="LL34" s="150"/>
      <c r="LM34" s="150"/>
      <c r="LN34" s="150"/>
      <c r="LO34" s="150"/>
      <c r="LP34" s="150"/>
      <c r="LQ34" s="150"/>
      <c r="LR34" s="150"/>
      <c r="LS34" s="150"/>
      <c r="LT34" s="150"/>
      <c r="LU34" s="150"/>
      <c r="LV34" s="150"/>
      <c r="LW34" s="150"/>
      <c r="LX34" s="150"/>
      <c r="LY34" s="150"/>
      <c r="LZ34" s="150"/>
      <c r="MA34" s="150"/>
      <c r="MB34" s="150"/>
      <c r="MC34" s="150"/>
      <c r="MD34" s="150"/>
      <c r="ME34" s="150"/>
      <c r="MF34" s="150"/>
      <c r="MG34" s="150"/>
      <c r="MH34" s="150"/>
      <c r="MI34" s="150"/>
      <c r="MJ34" s="150"/>
      <c r="MK34" s="150"/>
      <c r="ML34" s="150"/>
      <c r="MM34" s="150"/>
      <c r="MN34" s="150"/>
      <c r="MO34" s="150"/>
      <c r="MP34" s="150"/>
      <c r="MQ34" s="150"/>
      <c r="MR34" s="150"/>
      <c r="MS34" s="150"/>
      <c r="MT34" s="150"/>
      <c r="MU34" s="150"/>
      <c r="MV34" s="150"/>
      <c r="MW34" s="150"/>
      <c r="MX34" s="150"/>
      <c r="MY34" s="150"/>
      <c r="MZ34" s="150"/>
      <c r="NA34" s="150"/>
      <c r="NB34" s="150"/>
      <c r="NC34" s="150"/>
      <c r="ND34" s="150"/>
      <c r="NE34" s="150"/>
      <c r="NF34" s="150"/>
      <c r="NG34" s="150"/>
      <c r="NH34" s="150"/>
      <c r="NI34" s="150"/>
      <c r="NJ34" s="150"/>
      <c r="NK34" s="150"/>
      <c r="NL34" s="150"/>
      <c r="NM34" s="150"/>
      <c r="NN34" s="150"/>
      <c r="NO34" s="150"/>
      <c r="NP34" s="150"/>
      <c r="NQ34" s="150"/>
      <c r="NR34" s="150"/>
      <c r="NS34" s="150"/>
      <c r="NT34" s="150"/>
      <c r="NU34" s="150"/>
      <c r="NV34" s="150"/>
      <c r="NW34" s="150"/>
      <c r="NX34" s="150"/>
      <c r="NY34" s="150"/>
      <c r="NZ34" s="150"/>
      <c r="OA34" s="150"/>
      <c r="OB34" s="150"/>
      <c r="OC34" s="150"/>
      <c r="OD34" s="150"/>
      <c r="OE34" s="150"/>
      <c r="OF34" s="150"/>
      <c r="OG34" s="150"/>
      <c r="OH34" s="150"/>
      <c r="OI34" s="150"/>
      <c r="OJ34" s="150"/>
      <c r="OK34" s="150"/>
      <c r="OL34" s="150"/>
      <c r="OM34" s="150"/>
      <c r="ON34" s="150"/>
      <c r="OO34" s="150"/>
      <c r="OP34" s="150"/>
      <c r="OQ34" s="150"/>
      <c r="OR34" s="150"/>
      <c r="OS34" s="150"/>
      <c r="OT34" s="150"/>
      <c r="OU34" s="150"/>
      <c r="OV34" s="150"/>
      <c r="OW34" s="150"/>
      <c r="OX34" s="150"/>
      <c r="OY34" s="150"/>
      <c r="OZ34" s="150"/>
      <c r="PA34" s="150"/>
      <c r="PB34" s="150"/>
      <c r="PC34" s="150"/>
      <c r="PD34" s="150"/>
      <c r="PE34" s="150"/>
      <c r="PF34" s="150"/>
      <c r="PG34" s="150"/>
      <c r="PH34" s="150"/>
      <c r="PI34" s="150"/>
      <c r="PJ34" s="150"/>
      <c r="PK34" s="150"/>
      <c r="PL34" s="150"/>
      <c r="PM34" s="150"/>
      <c r="PN34" s="150"/>
      <c r="PO34" s="150"/>
      <c r="PP34" s="150"/>
      <c r="PQ34" s="150"/>
      <c r="PR34" s="150"/>
      <c r="PS34" s="150"/>
      <c r="PT34" s="150"/>
      <c r="PU34" s="150"/>
      <c r="PV34" s="150"/>
      <c r="PW34" s="150"/>
      <c r="PX34" s="150"/>
      <c r="PY34" s="150"/>
      <c r="PZ34" s="150"/>
      <c r="QA34" s="150"/>
      <c r="QB34" s="150"/>
      <c r="QC34" s="150"/>
      <c r="QD34" s="150"/>
      <c r="QE34" s="150"/>
      <c r="QF34" s="150"/>
      <c r="QG34" s="150"/>
      <c r="QH34" s="150"/>
      <c r="QI34" s="150"/>
      <c r="QJ34" s="150"/>
      <c r="QK34" s="150"/>
      <c r="QL34" s="150"/>
      <c r="QM34" s="150"/>
      <c r="QN34" s="150"/>
      <c r="QO34" s="150"/>
      <c r="QP34" s="150"/>
      <c r="QQ34" s="150"/>
      <c r="QR34" s="150"/>
      <c r="QS34" s="150"/>
      <c r="QT34" s="150"/>
      <c r="QU34" s="150"/>
      <c r="QV34" s="150"/>
      <c r="QW34" s="150"/>
      <c r="QX34" s="150"/>
      <c r="QY34" s="150"/>
      <c r="QZ34" s="150"/>
      <c r="RA34" s="150"/>
      <c r="RB34" s="150"/>
      <c r="RC34" s="150"/>
      <c r="RD34" s="150"/>
      <c r="RE34" s="150"/>
      <c r="RF34" s="150"/>
      <c r="RG34" s="150"/>
      <c r="RH34" s="150"/>
      <c r="RI34" s="150"/>
      <c r="RJ34" s="150"/>
      <c r="RK34" s="150"/>
      <c r="RL34" s="150"/>
      <c r="RM34" s="150"/>
      <c r="RN34" s="150"/>
      <c r="RO34" s="150"/>
      <c r="RP34" s="150"/>
      <c r="RQ34" s="150"/>
      <c r="RR34" s="150"/>
      <c r="RS34" s="150"/>
      <c r="RT34" s="150"/>
      <c r="RU34" s="150"/>
      <c r="RV34" s="150"/>
      <c r="RW34" s="150"/>
      <c r="RX34" s="150"/>
      <c r="RY34" s="150"/>
      <c r="RZ34" s="150"/>
      <c r="SA34" s="150"/>
      <c r="SB34" s="150"/>
      <c r="SC34" s="150"/>
      <c r="SD34" s="150"/>
      <c r="SE34" s="150"/>
      <c r="SF34" s="150"/>
      <c r="SG34" s="150"/>
      <c r="SH34" s="150"/>
      <c r="SI34" s="150"/>
      <c r="SJ34" s="150"/>
      <c r="SK34" s="150"/>
      <c r="SL34" s="150"/>
      <c r="SM34" s="150"/>
      <c r="SN34" s="150"/>
      <c r="SO34" s="150"/>
      <c r="SP34" s="150"/>
      <c r="SQ34" s="150"/>
      <c r="SR34" s="150"/>
      <c r="SS34" s="150"/>
      <c r="ST34" s="150"/>
      <c r="SU34" s="150"/>
      <c r="SV34" s="150"/>
      <c r="SW34" s="150"/>
      <c r="SX34" s="150"/>
      <c r="SY34" s="150"/>
      <c r="SZ34" s="150"/>
      <c r="TA34" s="150"/>
      <c r="TB34" s="150"/>
      <c r="TC34" s="150"/>
      <c r="TD34" s="150"/>
      <c r="TE34" s="150"/>
      <c r="TF34" s="150"/>
      <c r="TG34" s="150"/>
      <c r="TH34" s="150"/>
      <c r="TI34" s="150"/>
      <c r="TJ34" s="150"/>
      <c r="TK34" s="150"/>
      <c r="TL34" s="150"/>
      <c r="TM34" s="150"/>
      <c r="TN34" s="150"/>
      <c r="TO34" s="150"/>
      <c r="TP34" s="150"/>
      <c r="TQ34" s="150"/>
      <c r="TR34" s="150"/>
      <c r="TS34" s="150"/>
      <c r="TT34" s="150"/>
      <c r="TU34" s="150"/>
      <c r="TV34" s="150"/>
      <c r="TW34" s="150"/>
      <c r="TX34" s="150"/>
      <c r="TY34" s="150"/>
      <c r="TZ34" s="150"/>
      <c r="UA34" s="150"/>
      <c r="UB34" s="150"/>
      <c r="UC34" s="150"/>
      <c r="UD34" s="150"/>
      <c r="UE34" s="150"/>
      <c r="UF34" s="150"/>
      <c r="UG34" s="150"/>
      <c r="UH34" s="150"/>
      <c r="UI34" s="150"/>
      <c r="UJ34" s="150"/>
      <c r="UK34" s="150"/>
      <c r="UL34" s="150"/>
      <c r="UM34" s="150"/>
      <c r="UN34" s="150"/>
      <c r="UO34" s="150"/>
      <c r="UP34" s="150"/>
      <c r="UQ34" s="150"/>
      <c r="UR34" s="150"/>
      <c r="US34" s="150"/>
      <c r="UT34" s="150"/>
      <c r="UU34" s="150"/>
      <c r="UV34" s="150"/>
      <c r="UW34" s="150"/>
      <c r="UX34" s="150"/>
      <c r="UY34" s="150"/>
      <c r="UZ34" s="150"/>
      <c r="VA34" s="150"/>
      <c r="VB34" s="150"/>
      <c r="VC34" s="150"/>
      <c r="VD34" s="150"/>
      <c r="VE34" s="150"/>
      <c r="VF34" s="150"/>
      <c r="VG34" s="150"/>
      <c r="VH34" s="150"/>
      <c r="VI34" s="150"/>
      <c r="VJ34" s="150"/>
      <c r="VK34" s="150"/>
      <c r="VL34" s="150"/>
      <c r="VM34" s="150"/>
      <c r="VN34" s="150"/>
      <c r="VO34" s="150"/>
      <c r="VP34" s="150"/>
      <c r="VQ34" s="150"/>
      <c r="VR34" s="150"/>
      <c r="VS34" s="150"/>
      <c r="VT34" s="150"/>
      <c r="VU34" s="150"/>
      <c r="VV34" s="150"/>
      <c r="VW34" s="150"/>
      <c r="VX34" s="150"/>
      <c r="VY34" s="150"/>
      <c r="VZ34" s="150"/>
      <c r="WA34" s="150"/>
      <c r="WB34" s="150"/>
      <c r="WC34" s="150"/>
      <c r="WD34" s="150"/>
      <c r="WE34" s="150"/>
      <c r="WF34" s="150"/>
      <c r="WG34" s="150"/>
      <c r="WH34" s="150"/>
      <c r="WI34" s="150"/>
      <c r="WJ34" s="150"/>
      <c r="WK34" s="150"/>
      <c r="WL34" s="150"/>
      <c r="WM34" s="150"/>
      <c r="WN34" s="150"/>
      <c r="WO34" s="150"/>
      <c r="WP34" s="150"/>
      <c r="WQ34" s="150"/>
      <c r="WR34" s="150"/>
      <c r="WS34" s="150"/>
      <c r="WT34" s="150"/>
      <c r="WU34" s="150"/>
      <c r="WV34" s="150"/>
      <c r="WW34" s="150"/>
      <c r="WX34" s="150"/>
      <c r="WY34" s="150"/>
      <c r="WZ34" s="150"/>
      <c r="XA34" s="150"/>
      <c r="XB34" s="150"/>
      <c r="XC34" s="150"/>
      <c r="XD34" s="150"/>
      <c r="XE34" s="150"/>
      <c r="XF34" s="150"/>
      <c r="XG34" s="150"/>
      <c r="XH34" s="150"/>
      <c r="XI34" s="150"/>
      <c r="XJ34" s="150"/>
      <c r="XK34" s="150"/>
      <c r="XL34" s="150"/>
      <c r="XM34" s="150"/>
      <c r="XN34" s="150"/>
      <c r="XO34" s="150"/>
      <c r="XP34" s="150"/>
      <c r="XQ34" s="150"/>
      <c r="XR34" s="150"/>
      <c r="XS34" s="150"/>
      <c r="XT34" s="150"/>
      <c r="XU34" s="150"/>
      <c r="XV34" s="150"/>
      <c r="XW34" s="150"/>
      <c r="XX34" s="150"/>
      <c r="XY34" s="150"/>
      <c r="XZ34" s="150"/>
      <c r="YA34" s="150"/>
      <c r="YB34" s="150"/>
      <c r="YC34" s="150"/>
      <c r="YD34" s="150"/>
      <c r="YE34" s="150"/>
      <c r="YF34" s="150"/>
      <c r="YG34" s="150"/>
      <c r="YH34" s="150"/>
      <c r="YI34" s="150"/>
      <c r="YJ34" s="150"/>
      <c r="YK34" s="150"/>
      <c r="YL34" s="150"/>
      <c r="YM34" s="150"/>
      <c r="YN34" s="150"/>
      <c r="YO34" s="150"/>
      <c r="YP34" s="150"/>
      <c r="YQ34" s="150"/>
      <c r="YR34" s="150"/>
      <c r="YS34" s="150"/>
    </row>
    <row r="35" spans="1:669" s="175" customFormat="1" ht="56.25" x14ac:dyDescent="0.3">
      <c r="A35" s="166" t="str">
        <f>+ CONCATENATE("ID", "-", B35, "-",C35, ".", D35, ".", E35)</f>
        <v>ID-DPD-2.2.1</v>
      </c>
      <c r="B35" s="167" t="s">
        <v>58</v>
      </c>
      <c r="C35" s="167">
        <f>C34</f>
        <v>2</v>
      </c>
      <c r="D35" s="167">
        <f>D34</f>
        <v>2</v>
      </c>
      <c r="E35" s="167">
        <v>1</v>
      </c>
      <c r="F35" s="1000" t="s">
        <v>158</v>
      </c>
      <c r="G35" s="1000" t="s">
        <v>159</v>
      </c>
      <c r="H35" s="1000" t="s">
        <v>160</v>
      </c>
      <c r="I35" s="1000" t="s">
        <v>161</v>
      </c>
      <c r="J35" s="168"/>
      <c r="K35" s="173"/>
      <c r="L35" s="1014" t="s">
        <v>135</v>
      </c>
      <c r="M35" s="1013"/>
      <c r="N35" s="170" t="s">
        <v>136</v>
      </c>
      <c r="O35" s="167" t="s">
        <v>58</v>
      </c>
      <c r="P35" s="170" t="s">
        <v>110</v>
      </c>
      <c r="Q35" s="170" t="s">
        <v>106</v>
      </c>
      <c r="R35" s="167" t="s">
        <v>59</v>
      </c>
      <c r="S35" s="170" t="s">
        <v>15</v>
      </c>
      <c r="T35" s="170" t="s">
        <v>15</v>
      </c>
      <c r="U35" s="171"/>
      <c r="V35" s="172"/>
      <c r="W35" s="172"/>
      <c r="X35" s="167"/>
      <c r="Y35" s="172"/>
      <c r="Z35" s="172"/>
      <c r="AA35" s="172"/>
      <c r="AB35" s="172"/>
      <c r="AC35" s="172"/>
      <c r="AD35" s="173"/>
      <c r="AE35" s="173"/>
      <c r="AF35" s="173"/>
      <c r="AG35" s="173"/>
      <c r="AH35" s="173"/>
      <c r="AI35" s="173"/>
      <c r="AJ35" s="173"/>
      <c r="AK35" s="170" t="s">
        <v>41</v>
      </c>
      <c r="AL35" s="178">
        <v>0</v>
      </c>
    </row>
    <row r="36" spans="1:669" s="175" customFormat="1" ht="56.25" x14ac:dyDescent="0.3">
      <c r="A36" s="166" t="str">
        <f>+ CONCATENATE("ID", "-", B36, "-",C36, ".", D36, ".", E36)</f>
        <v>ID-DPD-2.2.2</v>
      </c>
      <c r="B36" s="167" t="s">
        <v>58</v>
      </c>
      <c r="C36" s="167">
        <f>C34</f>
        <v>2</v>
      </c>
      <c r="D36" s="167">
        <f>D34</f>
        <v>2</v>
      </c>
      <c r="E36" s="167">
        <v>2</v>
      </c>
      <c r="F36" s="1000" t="s">
        <v>158</v>
      </c>
      <c r="G36" s="1000" t="s">
        <v>159</v>
      </c>
      <c r="H36" s="1000" t="s">
        <v>160</v>
      </c>
      <c r="I36" s="1000" t="s">
        <v>161</v>
      </c>
      <c r="J36" s="168"/>
      <c r="K36" s="173"/>
      <c r="L36" s="1014" t="s">
        <v>137</v>
      </c>
      <c r="M36" s="1013"/>
      <c r="N36" s="170" t="s">
        <v>138</v>
      </c>
      <c r="O36" s="167" t="s">
        <v>109</v>
      </c>
      <c r="P36" s="170" t="s">
        <v>110</v>
      </c>
      <c r="Q36" s="170" t="s">
        <v>106</v>
      </c>
      <c r="R36" s="167" t="s">
        <v>59</v>
      </c>
      <c r="S36" s="170" t="s">
        <v>15</v>
      </c>
      <c r="T36" s="170" t="s">
        <v>15</v>
      </c>
      <c r="U36" s="171"/>
      <c r="V36" s="172"/>
      <c r="W36" s="172"/>
      <c r="X36" s="167"/>
      <c r="Y36" s="172"/>
      <c r="Z36" s="172"/>
      <c r="AA36" s="172"/>
      <c r="AB36" s="172"/>
      <c r="AC36" s="172"/>
      <c r="AD36" s="173"/>
      <c r="AE36" s="173"/>
      <c r="AF36" s="173"/>
      <c r="AG36" s="173"/>
      <c r="AH36" s="173"/>
      <c r="AI36" s="173"/>
      <c r="AJ36" s="173"/>
      <c r="AK36" s="170" t="s">
        <v>41</v>
      </c>
      <c r="AL36" s="178">
        <v>0</v>
      </c>
    </row>
    <row r="37" spans="1:669" s="151" customFormat="1" ht="37.5" x14ac:dyDescent="0.3">
      <c r="A37" s="776"/>
      <c r="B37" s="1012" t="s">
        <v>58</v>
      </c>
      <c r="C37" s="1012">
        <v>3</v>
      </c>
      <c r="D37" s="1012"/>
      <c r="E37" s="1012"/>
      <c r="F37" s="1011" t="s">
        <v>158</v>
      </c>
      <c r="G37" s="1011" t="s">
        <v>159</v>
      </c>
      <c r="H37" s="1011" t="s">
        <v>160</v>
      </c>
      <c r="I37" s="1011" t="s">
        <v>161</v>
      </c>
      <c r="J37" s="1010" t="s">
        <v>139</v>
      </c>
      <c r="K37" s="1009"/>
      <c r="L37" s="1009"/>
      <c r="M37" s="1009"/>
      <c r="N37" s="1008"/>
      <c r="O37" s="594"/>
      <c r="P37" s="594"/>
      <c r="Q37" s="1008"/>
      <c r="R37" s="594" t="s">
        <v>46</v>
      </c>
      <c r="S37" s="1008" t="s">
        <v>12</v>
      </c>
      <c r="T37" s="1008" t="s">
        <v>15</v>
      </c>
      <c r="U37" s="1007" t="s">
        <v>140</v>
      </c>
      <c r="V37" s="1006">
        <v>0.8</v>
      </c>
      <c r="W37" s="784" t="s">
        <v>40</v>
      </c>
      <c r="X37" s="146">
        <v>0.4</v>
      </c>
      <c r="Y37" s="1005"/>
      <c r="Z37" s="1005"/>
      <c r="AA37" s="1005"/>
      <c r="AB37" s="1005"/>
      <c r="AC37" s="1005"/>
      <c r="AD37" s="1005"/>
      <c r="AE37" s="1005"/>
      <c r="AF37" s="1005"/>
      <c r="AG37" s="1005"/>
      <c r="AH37" s="1005"/>
      <c r="AI37" s="1005"/>
      <c r="AJ37" s="1005"/>
      <c r="AK37" s="1004" t="s">
        <v>41</v>
      </c>
      <c r="AL37" s="1003">
        <f>AL38</f>
        <v>1534000</v>
      </c>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c r="HH37" s="150"/>
      <c r="HI37" s="150"/>
      <c r="HJ37" s="150"/>
      <c r="HK37" s="150"/>
      <c r="HL37" s="150"/>
      <c r="HM37" s="150"/>
      <c r="HN37" s="150"/>
      <c r="HO37" s="150"/>
      <c r="HP37" s="150"/>
      <c r="HQ37" s="150"/>
      <c r="HR37" s="150"/>
      <c r="HS37" s="150"/>
      <c r="HT37" s="150"/>
      <c r="HU37" s="150"/>
      <c r="HV37" s="150"/>
      <c r="HW37" s="150"/>
      <c r="HX37" s="150"/>
      <c r="HY37" s="150"/>
      <c r="HZ37" s="150"/>
      <c r="IA37" s="150"/>
      <c r="IB37" s="150"/>
      <c r="IC37" s="150"/>
      <c r="ID37" s="150"/>
      <c r="IE37" s="150"/>
      <c r="IF37" s="150"/>
      <c r="IG37" s="150"/>
      <c r="IH37" s="150"/>
      <c r="II37" s="150"/>
      <c r="IJ37" s="150"/>
      <c r="IK37" s="150"/>
      <c r="IL37" s="150"/>
      <c r="IM37" s="150"/>
      <c r="IN37" s="150"/>
      <c r="IO37" s="150"/>
      <c r="IP37" s="150"/>
      <c r="IQ37" s="150"/>
      <c r="IR37" s="150"/>
      <c r="IS37" s="150"/>
      <c r="IT37" s="150"/>
      <c r="IU37" s="150"/>
      <c r="IV37" s="150"/>
      <c r="IW37" s="150"/>
      <c r="IX37" s="150"/>
      <c r="IY37" s="150"/>
      <c r="IZ37" s="150"/>
      <c r="JA37" s="150"/>
      <c r="JB37" s="150"/>
      <c r="JC37" s="150"/>
      <c r="JD37" s="150"/>
      <c r="JE37" s="150"/>
      <c r="JF37" s="150"/>
      <c r="JG37" s="150"/>
      <c r="JH37" s="150"/>
      <c r="JI37" s="150"/>
      <c r="JJ37" s="150"/>
      <c r="JK37" s="150"/>
      <c r="JL37" s="150"/>
      <c r="JM37" s="150"/>
      <c r="JN37" s="150"/>
      <c r="JO37" s="150"/>
      <c r="JP37" s="150"/>
      <c r="JQ37" s="150"/>
      <c r="JR37" s="150"/>
      <c r="JS37" s="150"/>
      <c r="JT37" s="150"/>
      <c r="JU37" s="150"/>
      <c r="JV37" s="150"/>
      <c r="JW37" s="150"/>
      <c r="JX37" s="150"/>
      <c r="JY37" s="150"/>
      <c r="JZ37" s="150"/>
      <c r="KA37" s="150"/>
      <c r="KB37" s="150"/>
      <c r="KC37" s="150"/>
      <c r="KD37" s="150"/>
      <c r="KE37" s="150"/>
      <c r="KF37" s="150"/>
      <c r="KG37" s="150"/>
      <c r="KH37" s="150"/>
      <c r="KI37" s="150"/>
      <c r="KJ37" s="150"/>
      <c r="KK37" s="150"/>
      <c r="KL37" s="150"/>
      <c r="KM37" s="150"/>
      <c r="KN37" s="150"/>
      <c r="KO37" s="150"/>
      <c r="KP37" s="150"/>
      <c r="KQ37" s="150"/>
      <c r="KR37" s="150"/>
      <c r="KS37" s="150"/>
      <c r="KT37" s="150"/>
      <c r="KU37" s="150"/>
      <c r="KV37" s="150"/>
      <c r="KW37" s="150"/>
      <c r="KX37" s="150"/>
      <c r="KY37" s="150"/>
      <c r="KZ37" s="150"/>
      <c r="LA37" s="150"/>
      <c r="LB37" s="150"/>
      <c r="LC37" s="150"/>
      <c r="LD37" s="150"/>
      <c r="LE37" s="150"/>
      <c r="LF37" s="150"/>
      <c r="LG37" s="150"/>
      <c r="LH37" s="150"/>
      <c r="LI37" s="150"/>
      <c r="LJ37" s="150"/>
      <c r="LK37" s="150"/>
      <c r="LL37" s="150"/>
      <c r="LM37" s="150"/>
      <c r="LN37" s="150"/>
      <c r="LO37" s="150"/>
      <c r="LP37" s="150"/>
      <c r="LQ37" s="150"/>
      <c r="LR37" s="150"/>
      <c r="LS37" s="150"/>
      <c r="LT37" s="150"/>
      <c r="LU37" s="150"/>
      <c r="LV37" s="150"/>
      <c r="LW37" s="150"/>
      <c r="LX37" s="150"/>
      <c r="LY37" s="150"/>
      <c r="LZ37" s="150"/>
      <c r="MA37" s="150"/>
      <c r="MB37" s="150"/>
      <c r="MC37" s="150"/>
      <c r="MD37" s="150"/>
      <c r="ME37" s="150"/>
      <c r="MF37" s="150"/>
      <c r="MG37" s="150"/>
      <c r="MH37" s="150"/>
      <c r="MI37" s="150"/>
      <c r="MJ37" s="150"/>
      <c r="MK37" s="150"/>
      <c r="ML37" s="150"/>
      <c r="MM37" s="150"/>
      <c r="MN37" s="150"/>
      <c r="MO37" s="150"/>
      <c r="MP37" s="150"/>
      <c r="MQ37" s="150"/>
      <c r="MR37" s="150"/>
      <c r="MS37" s="150"/>
      <c r="MT37" s="150"/>
      <c r="MU37" s="150"/>
      <c r="MV37" s="150"/>
      <c r="MW37" s="150"/>
      <c r="MX37" s="150"/>
      <c r="MY37" s="150"/>
      <c r="MZ37" s="150"/>
      <c r="NA37" s="150"/>
      <c r="NB37" s="150"/>
      <c r="NC37" s="150"/>
      <c r="ND37" s="150"/>
      <c r="NE37" s="150"/>
      <c r="NF37" s="150"/>
      <c r="NG37" s="150"/>
      <c r="NH37" s="150"/>
      <c r="NI37" s="150"/>
      <c r="NJ37" s="150"/>
      <c r="NK37" s="150"/>
      <c r="NL37" s="150"/>
      <c r="NM37" s="150"/>
      <c r="NN37" s="150"/>
      <c r="NO37" s="150"/>
      <c r="NP37" s="150"/>
      <c r="NQ37" s="150"/>
      <c r="NR37" s="150"/>
      <c r="NS37" s="150"/>
      <c r="NT37" s="150"/>
      <c r="NU37" s="150"/>
      <c r="NV37" s="150"/>
      <c r="NW37" s="150"/>
      <c r="NX37" s="150"/>
      <c r="NY37" s="150"/>
      <c r="NZ37" s="150"/>
      <c r="OA37" s="150"/>
      <c r="OB37" s="150"/>
      <c r="OC37" s="150"/>
      <c r="OD37" s="150"/>
      <c r="OE37" s="150"/>
      <c r="OF37" s="150"/>
      <c r="OG37" s="150"/>
      <c r="OH37" s="150"/>
      <c r="OI37" s="150"/>
      <c r="OJ37" s="150"/>
      <c r="OK37" s="150"/>
      <c r="OL37" s="150"/>
      <c r="OM37" s="150"/>
      <c r="ON37" s="150"/>
      <c r="OO37" s="150"/>
      <c r="OP37" s="150"/>
      <c r="OQ37" s="150"/>
      <c r="OR37" s="150"/>
      <c r="OS37" s="150"/>
      <c r="OT37" s="150"/>
      <c r="OU37" s="150"/>
      <c r="OV37" s="150"/>
      <c r="OW37" s="150"/>
      <c r="OX37" s="150"/>
      <c r="OY37" s="150"/>
      <c r="OZ37" s="150"/>
      <c r="PA37" s="150"/>
      <c r="PB37" s="150"/>
      <c r="PC37" s="150"/>
      <c r="PD37" s="150"/>
      <c r="PE37" s="150"/>
      <c r="PF37" s="150"/>
      <c r="PG37" s="150"/>
      <c r="PH37" s="150"/>
      <c r="PI37" s="150"/>
      <c r="PJ37" s="150"/>
      <c r="PK37" s="150"/>
      <c r="PL37" s="150"/>
      <c r="PM37" s="150"/>
      <c r="PN37" s="150"/>
      <c r="PO37" s="150"/>
      <c r="PP37" s="150"/>
      <c r="PQ37" s="150"/>
      <c r="PR37" s="150"/>
      <c r="PS37" s="150"/>
      <c r="PT37" s="150"/>
      <c r="PU37" s="150"/>
      <c r="PV37" s="150"/>
      <c r="PW37" s="150"/>
      <c r="PX37" s="150"/>
      <c r="PY37" s="150"/>
      <c r="PZ37" s="150"/>
      <c r="QA37" s="150"/>
      <c r="QB37" s="150"/>
      <c r="QC37" s="150"/>
      <c r="QD37" s="150"/>
      <c r="QE37" s="150"/>
      <c r="QF37" s="150"/>
      <c r="QG37" s="150"/>
      <c r="QH37" s="150"/>
      <c r="QI37" s="150"/>
      <c r="QJ37" s="150"/>
      <c r="QK37" s="150"/>
      <c r="QL37" s="150"/>
      <c r="QM37" s="150"/>
      <c r="QN37" s="150"/>
      <c r="QO37" s="150"/>
      <c r="QP37" s="150"/>
      <c r="QQ37" s="150"/>
      <c r="QR37" s="150"/>
      <c r="QS37" s="150"/>
      <c r="QT37" s="150"/>
      <c r="QU37" s="150"/>
      <c r="QV37" s="150"/>
      <c r="QW37" s="150"/>
      <c r="QX37" s="150"/>
      <c r="QY37" s="150"/>
      <c r="QZ37" s="150"/>
      <c r="RA37" s="150"/>
      <c r="RB37" s="150"/>
      <c r="RC37" s="150"/>
      <c r="RD37" s="150"/>
      <c r="RE37" s="150"/>
      <c r="RF37" s="150"/>
      <c r="RG37" s="150"/>
      <c r="RH37" s="150"/>
      <c r="RI37" s="150"/>
      <c r="RJ37" s="150"/>
      <c r="RK37" s="150"/>
      <c r="RL37" s="150"/>
      <c r="RM37" s="150"/>
      <c r="RN37" s="150"/>
      <c r="RO37" s="150"/>
      <c r="RP37" s="150"/>
      <c r="RQ37" s="150"/>
      <c r="RR37" s="150"/>
      <c r="RS37" s="150"/>
      <c r="RT37" s="150"/>
      <c r="RU37" s="150"/>
      <c r="RV37" s="150"/>
      <c r="RW37" s="150"/>
      <c r="RX37" s="150"/>
      <c r="RY37" s="150"/>
      <c r="RZ37" s="150"/>
      <c r="SA37" s="150"/>
      <c r="SB37" s="150"/>
      <c r="SC37" s="150"/>
      <c r="SD37" s="150"/>
      <c r="SE37" s="150"/>
      <c r="SF37" s="150"/>
      <c r="SG37" s="150"/>
      <c r="SH37" s="150"/>
      <c r="SI37" s="150"/>
      <c r="SJ37" s="150"/>
      <c r="SK37" s="150"/>
      <c r="SL37" s="150"/>
      <c r="SM37" s="150"/>
      <c r="SN37" s="150"/>
      <c r="SO37" s="150"/>
      <c r="SP37" s="150"/>
      <c r="SQ37" s="150"/>
      <c r="SR37" s="150"/>
      <c r="SS37" s="150"/>
      <c r="ST37" s="150"/>
      <c r="SU37" s="150"/>
      <c r="SV37" s="150"/>
      <c r="SW37" s="150"/>
      <c r="SX37" s="150"/>
      <c r="SY37" s="150"/>
      <c r="SZ37" s="150"/>
      <c r="TA37" s="150"/>
      <c r="TB37" s="150"/>
      <c r="TC37" s="150"/>
      <c r="TD37" s="150"/>
      <c r="TE37" s="150"/>
      <c r="TF37" s="150"/>
      <c r="TG37" s="150"/>
      <c r="TH37" s="150"/>
      <c r="TI37" s="150"/>
      <c r="TJ37" s="150"/>
      <c r="TK37" s="150"/>
      <c r="TL37" s="150"/>
      <c r="TM37" s="150"/>
      <c r="TN37" s="150"/>
      <c r="TO37" s="150"/>
      <c r="TP37" s="150"/>
      <c r="TQ37" s="150"/>
      <c r="TR37" s="150"/>
      <c r="TS37" s="150"/>
      <c r="TT37" s="150"/>
      <c r="TU37" s="150"/>
      <c r="TV37" s="150"/>
      <c r="TW37" s="150"/>
      <c r="TX37" s="150"/>
      <c r="TY37" s="150"/>
      <c r="TZ37" s="150"/>
      <c r="UA37" s="150"/>
      <c r="UB37" s="150"/>
      <c r="UC37" s="150"/>
      <c r="UD37" s="150"/>
      <c r="UE37" s="150"/>
      <c r="UF37" s="150"/>
      <c r="UG37" s="150"/>
      <c r="UH37" s="150"/>
      <c r="UI37" s="150"/>
      <c r="UJ37" s="150"/>
      <c r="UK37" s="150"/>
      <c r="UL37" s="150"/>
      <c r="UM37" s="150"/>
      <c r="UN37" s="150"/>
      <c r="UO37" s="150"/>
      <c r="UP37" s="150"/>
      <c r="UQ37" s="150"/>
      <c r="UR37" s="150"/>
      <c r="US37" s="150"/>
      <c r="UT37" s="150"/>
      <c r="UU37" s="150"/>
      <c r="UV37" s="150"/>
      <c r="UW37" s="150"/>
      <c r="UX37" s="150"/>
      <c r="UY37" s="150"/>
      <c r="UZ37" s="150"/>
      <c r="VA37" s="150"/>
      <c r="VB37" s="150"/>
      <c r="VC37" s="150"/>
      <c r="VD37" s="150"/>
      <c r="VE37" s="150"/>
      <c r="VF37" s="150"/>
      <c r="VG37" s="150"/>
      <c r="VH37" s="150"/>
      <c r="VI37" s="150"/>
      <c r="VJ37" s="150"/>
      <c r="VK37" s="150"/>
      <c r="VL37" s="150"/>
      <c r="VM37" s="150"/>
      <c r="VN37" s="150"/>
      <c r="VO37" s="150"/>
      <c r="VP37" s="150"/>
      <c r="VQ37" s="150"/>
      <c r="VR37" s="150"/>
      <c r="VS37" s="150"/>
      <c r="VT37" s="150"/>
      <c r="VU37" s="150"/>
      <c r="VV37" s="150"/>
      <c r="VW37" s="150"/>
      <c r="VX37" s="150"/>
      <c r="VY37" s="150"/>
      <c r="VZ37" s="150"/>
      <c r="WA37" s="150"/>
      <c r="WB37" s="150"/>
      <c r="WC37" s="150"/>
      <c r="WD37" s="150"/>
      <c r="WE37" s="150"/>
      <c r="WF37" s="150"/>
      <c r="WG37" s="150"/>
      <c r="WH37" s="150"/>
      <c r="WI37" s="150"/>
      <c r="WJ37" s="150"/>
      <c r="WK37" s="150"/>
      <c r="WL37" s="150"/>
      <c r="WM37" s="150"/>
      <c r="WN37" s="150"/>
      <c r="WO37" s="150"/>
      <c r="WP37" s="150"/>
      <c r="WQ37" s="150"/>
      <c r="WR37" s="150"/>
      <c r="WS37" s="150"/>
      <c r="WT37" s="150"/>
      <c r="WU37" s="150"/>
      <c r="WV37" s="150"/>
      <c r="WW37" s="150"/>
      <c r="WX37" s="150"/>
      <c r="WY37" s="150"/>
      <c r="WZ37" s="150"/>
      <c r="XA37" s="150"/>
      <c r="XB37" s="150"/>
      <c r="XC37" s="150"/>
      <c r="XD37" s="150"/>
      <c r="XE37" s="150"/>
      <c r="XF37" s="150"/>
      <c r="XG37" s="150"/>
      <c r="XH37" s="150"/>
      <c r="XI37" s="150"/>
      <c r="XJ37" s="150"/>
      <c r="XK37" s="150"/>
      <c r="XL37" s="150"/>
      <c r="XM37" s="150"/>
      <c r="XN37" s="150"/>
      <c r="XO37" s="150"/>
      <c r="XP37" s="150"/>
      <c r="XQ37" s="150"/>
      <c r="XR37" s="150"/>
      <c r="XS37" s="150"/>
      <c r="XT37" s="150"/>
      <c r="XU37" s="150"/>
      <c r="XV37" s="150"/>
      <c r="XW37" s="150"/>
      <c r="XX37" s="150"/>
      <c r="XY37" s="150"/>
      <c r="XZ37" s="150"/>
      <c r="YA37" s="150"/>
      <c r="YB37" s="150"/>
      <c r="YC37" s="150"/>
      <c r="YD37" s="150"/>
      <c r="YE37" s="150"/>
      <c r="YF37" s="150"/>
      <c r="YG37" s="150"/>
      <c r="YH37" s="150"/>
      <c r="YI37" s="150"/>
      <c r="YJ37" s="150"/>
      <c r="YK37" s="150"/>
      <c r="YL37" s="150"/>
      <c r="YM37" s="150"/>
      <c r="YN37" s="150"/>
      <c r="YO37" s="150"/>
      <c r="YP37" s="150"/>
      <c r="YQ37" s="150"/>
      <c r="YR37" s="150"/>
      <c r="YS37" s="150"/>
    </row>
    <row r="38" spans="1:669" s="165" customFormat="1" ht="37.5" x14ac:dyDescent="0.3">
      <c r="A38" s="680"/>
      <c r="B38" s="999" t="s">
        <v>58</v>
      </c>
      <c r="C38" s="999">
        <v>3</v>
      </c>
      <c r="D38" s="999">
        <v>1</v>
      </c>
      <c r="E38" s="999"/>
      <c r="F38" s="998" t="s">
        <v>158</v>
      </c>
      <c r="G38" s="998" t="s">
        <v>159</v>
      </c>
      <c r="H38" s="998" t="s">
        <v>160</v>
      </c>
      <c r="I38" s="998" t="s">
        <v>161</v>
      </c>
      <c r="J38" s="155"/>
      <c r="K38" s="154" t="s">
        <v>141</v>
      </c>
      <c r="L38" s="155"/>
      <c r="M38" s="155"/>
      <c r="N38" s="156"/>
      <c r="O38" s="152"/>
      <c r="P38" s="152"/>
      <c r="Q38" s="156"/>
      <c r="R38" s="152" t="s">
        <v>46</v>
      </c>
      <c r="S38" s="156" t="s">
        <v>12</v>
      </c>
      <c r="T38" s="156" t="s">
        <v>15</v>
      </c>
      <c r="U38" s="157"/>
      <c r="V38" s="158">
        <v>0.8</v>
      </c>
      <c r="W38" s="159" t="s">
        <v>40</v>
      </c>
      <c r="X38" s="159"/>
      <c r="Y38" s="152">
        <v>0.1</v>
      </c>
      <c r="Z38" s="152"/>
      <c r="AA38" s="152">
        <v>0.2</v>
      </c>
      <c r="AB38" s="152"/>
      <c r="AC38" s="161">
        <v>0.2</v>
      </c>
      <c r="AD38" s="162"/>
      <c r="AE38" s="161">
        <v>0.3</v>
      </c>
      <c r="AF38" s="162"/>
      <c r="AG38" s="162"/>
      <c r="AH38" s="162"/>
      <c r="AI38" s="162"/>
      <c r="AJ38" s="162"/>
      <c r="AK38" s="156" t="s">
        <v>41</v>
      </c>
      <c r="AL38" s="163">
        <f>SUM(AL39:AL43)</f>
        <v>1534000</v>
      </c>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c r="GT38" s="150"/>
      <c r="GU38" s="150"/>
      <c r="GV38" s="150"/>
      <c r="GW38" s="150"/>
      <c r="GX38" s="150"/>
      <c r="GY38" s="150"/>
      <c r="GZ38" s="150"/>
      <c r="HA38" s="150"/>
      <c r="HB38" s="150"/>
      <c r="HC38" s="150"/>
      <c r="HD38" s="150"/>
      <c r="HE38" s="150"/>
      <c r="HF38" s="150"/>
      <c r="HG38" s="150"/>
      <c r="HH38" s="150"/>
      <c r="HI38" s="150"/>
      <c r="HJ38" s="150"/>
      <c r="HK38" s="150"/>
      <c r="HL38" s="150"/>
      <c r="HM38" s="150"/>
      <c r="HN38" s="150"/>
      <c r="HO38" s="150"/>
      <c r="HP38" s="150"/>
      <c r="HQ38" s="150"/>
      <c r="HR38" s="150"/>
      <c r="HS38" s="150"/>
      <c r="HT38" s="150"/>
      <c r="HU38" s="150"/>
      <c r="HV38" s="150"/>
      <c r="HW38" s="150"/>
      <c r="HX38" s="150"/>
      <c r="HY38" s="150"/>
      <c r="HZ38" s="150"/>
      <c r="IA38" s="150"/>
      <c r="IB38" s="150"/>
      <c r="IC38" s="150"/>
      <c r="ID38" s="150"/>
      <c r="IE38" s="150"/>
      <c r="IF38" s="150"/>
      <c r="IG38" s="150"/>
      <c r="IH38" s="150"/>
      <c r="II38" s="150"/>
      <c r="IJ38" s="150"/>
      <c r="IK38" s="150"/>
      <c r="IL38" s="150"/>
      <c r="IM38" s="150"/>
      <c r="IN38" s="150"/>
      <c r="IO38" s="150"/>
      <c r="IP38" s="150"/>
      <c r="IQ38" s="150"/>
      <c r="IR38" s="150"/>
      <c r="IS38" s="150"/>
      <c r="IT38" s="150"/>
      <c r="IU38" s="150"/>
      <c r="IV38" s="150"/>
      <c r="IW38" s="150"/>
      <c r="IX38" s="150"/>
      <c r="IY38" s="150"/>
      <c r="IZ38" s="150"/>
      <c r="JA38" s="150"/>
      <c r="JB38" s="150"/>
      <c r="JC38" s="150"/>
      <c r="JD38" s="150"/>
      <c r="JE38" s="150"/>
      <c r="JF38" s="150"/>
      <c r="JG38" s="150"/>
      <c r="JH38" s="150"/>
      <c r="JI38" s="150"/>
      <c r="JJ38" s="150"/>
      <c r="JK38" s="150"/>
      <c r="JL38" s="150"/>
      <c r="JM38" s="150"/>
      <c r="JN38" s="150"/>
      <c r="JO38" s="150"/>
      <c r="JP38" s="150"/>
      <c r="JQ38" s="150"/>
      <c r="JR38" s="150"/>
      <c r="JS38" s="150"/>
      <c r="JT38" s="150"/>
      <c r="JU38" s="150"/>
      <c r="JV38" s="150"/>
      <c r="JW38" s="150"/>
      <c r="JX38" s="150"/>
      <c r="JY38" s="150"/>
      <c r="JZ38" s="150"/>
      <c r="KA38" s="150"/>
      <c r="KB38" s="150"/>
      <c r="KC38" s="150"/>
      <c r="KD38" s="150"/>
      <c r="KE38" s="150"/>
      <c r="KF38" s="150"/>
      <c r="KG38" s="150"/>
      <c r="KH38" s="150"/>
      <c r="KI38" s="150"/>
      <c r="KJ38" s="150"/>
      <c r="KK38" s="150"/>
      <c r="KL38" s="150"/>
      <c r="KM38" s="150"/>
      <c r="KN38" s="150"/>
      <c r="KO38" s="150"/>
      <c r="KP38" s="150"/>
      <c r="KQ38" s="150"/>
      <c r="KR38" s="150"/>
      <c r="KS38" s="150"/>
      <c r="KT38" s="150"/>
      <c r="KU38" s="150"/>
      <c r="KV38" s="150"/>
      <c r="KW38" s="150"/>
      <c r="KX38" s="150"/>
      <c r="KY38" s="150"/>
      <c r="KZ38" s="150"/>
      <c r="LA38" s="150"/>
      <c r="LB38" s="150"/>
      <c r="LC38" s="150"/>
      <c r="LD38" s="150"/>
      <c r="LE38" s="150"/>
      <c r="LF38" s="150"/>
      <c r="LG38" s="150"/>
      <c r="LH38" s="150"/>
      <c r="LI38" s="150"/>
      <c r="LJ38" s="150"/>
      <c r="LK38" s="150"/>
      <c r="LL38" s="150"/>
      <c r="LM38" s="150"/>
      <c r="LN38" s="150"/>
      <c r="LO38" s="150"/>
      <c r="LP38" s="150"/>
      <c r="LQ38" s="150"/>
      <c r="LR38" s="150"/>
      <c r="LS38" s="150"/>
      <c r="LT38" s="150"/>
      <c r="LU38" s="150"/>
      <c r="LV38" s="150"/>
      <c r="LW38" s="150"/>
      <c r="LX38" s="150"/>
      <c r="LY38" s="150"/>
      <c r="LZ38" s="150"/>
      <c r="MA38" s="150"/>
      <c r="MB38" s="150"/>
      <c r="MC38" s="150"/>
      <c r="MD38" s="150"/>
      <c r="ME38" s="150"/>
      <c r="MF38" s="150"/>
      <c r="MG38" s="150"/>
      <c r="MH38" s="150"/>
      <c r="MI38" s="150"/>
      <c r="MJ38" s="150"/>
      <c r="MK38" s="150"/>
      <c r="ML38" s="150"/>
      <c r="MM38" s="150"/>
      <c r="MN38" s="150"/>
      <c r="MO38" s="150"/>
      <c r="MP38" s="150"/>
      <c r="MQ38" s="150"/>
      <c r="MR38" s="150"/>
      <c r="MS38" s="150"/>
      <c r="MT38" s="150"/>
      <c r="MU38" s="150"/>
      <c r="MV38" s="150"/>
      <c r="MW38" s="150"/>
      <c r="MX38" s="150"/>
      <c r="MY38" s="150"/>
      <c r="MZ38" s="150"/>
      <c r="NA38" s="150"/>
      <c r="NB38" s="150"/>
      <c r="NC38" s="150"/>
      <c r="ND38" s="150"/>
      <c r="NE38" s="150"/>
      <c r="NF38" s="150"/>
      <c r="NG38" s="150"/>
      <c r="NH38" s="150"/>
      <c r="NI38" s="150"/>
      <c r="NJ38" s="150"/>
      <c r="NK38" s="150"/>
      <c r="NL38" s="150"/>
      <c r="NM38" s="150"/>
      <c r="NN38" s="150"/>
      <c r="NO38" s="150"/>
      <c r="NP38" s="150"/>
      <c r="NQ38" s="150"/>
      <c r="NR38" s="150"/>
      <c r="NS38" s="150"/>
      <c r="NT38" s="150"/>
      <c r="NU38" s="150"/>
      <c r="NV38" s="150"/>
      <c r="NW38" s="150"/>
      <c r="NX38" s="150"/>
      <c r="NY38" s="150"/>
      <c r="NZ38" s="150"/>
      <c r="OA38" s="150"/>
      <c r="OB38" s="150"/>
      <c r="OC38" s="150"/>
      <c r="OD38" s="150"/>
      <c r="OE38" s="150"/>
      <c r="OF38" s="150"/>
      <c r="OG38" s="150"/>
      <c r="OH38" s="150"/>
      <c r="OI38" s="150"/>
      <c r="OJ38" s="150"/>
      <c r="OK38" s="150"/>
      <c r="OL38" s="150"/>
      <c r="OM38" s="150"/>
      <c r="ON38" s="150"/>
      <c r="OO38" s="150"/>
      <c r="OP38" s="150"/>
      <c r="OQ38" s="150"/>
      <c r="OR38" s="150"/>
      <c r="OS38" s="150"/>
      <c r="OT38" s="150"/>
      <c r="OU38" s="150"/>
      <c r="OV38" s="150"/>
      <c r="OW38" s="150"/>
      <c r="OX38" s="150"/>
      <c r="OY38" s="150"/>
      <c r="OZ38" s="150"/>
      <c r="PA38" s="150"/>
      <c r="PB38" s="150"/>
      <c r="PC38" s="150"/>
      <c r="PD38" s="150"/>
      <c r="PE38" s="150"/>
      <c r="PF38" s="150"/>
      <c r="PG38" s="150"/>
      <c r="PH38" s="150"/>
      <c r="PI38" s="150"/>
      <c r="PJ38" s="150"/>
      <c r="PK38" s="150"/>
      <c r="PL38" s="150"/>
      <c r="PM38" s="150"/>
      <c r="PN38" s="150"/>
      <c r="PO38" s="150"/>
      <c r="PP38" s="150"/>
      <c r="PQ38" s="150"/>
      <c r="PR38" s="150"/>
      <c r="PS38" s="150"/>
      <c r="PT38" s="150"/>
      <c r="PU38" s="150"/>
      <c r="PV38" s="150"/>
      <c r="PW38" s="150"/>
      <c r="PX38" s="150"/>
      <c r="PY38" s="150"/>
      <c r="PZ38" s="150"/>
      <c r="QA38" s="150"/>
      <c r="QB38" s="150"/>
      <c r="QC38" s="150"/>
      <c r="QD38" s="150"/>
      <c r="QE38" s="150"/>
      <c r="QF38" s="150"/>
      <c r="QG38" s="150"/>
      <c r="QH38" s="150"/>
      <c r="QI38" s="150"/>
      <c r="QJ38" s="150"/>
      <c r="QK38" s="150"/>
      <c r="QL38" s="150"/>
      <c r="QM38" s="150"/>
      <c r="QN38" s="150"/>
      <c r="QO38" s="150"/>
      <c r="QP38" s="150"/>
      <c r="QQ38" s="150"/>
      <c r="QR38" s="150"/>
      <c r="QS38" s="150"/>
      <c r="QT38" s="150"/>
      <c r="QU38" s="150"/>
      <c r="QV38" s="150"/>
      <c r="QW38" s="150"/>
      <c r="QX38" s="150"/>
      <c r="QY38" s="150"/>
      <c r="QZ38" s="150"/>
      <c r="RA38" s="150"/>
      <c r="RB38" s="150"/>
      <c r="RC38" s="150"/>
      <c r="RD38" s="150"/>
      <c r="RE38" s="150"/>
      <c r="RF38" s="150"/>
      <c r="RG38" s="150"/>
      <c r="RH38" s="150"/>
      <c r="RI38" s="150"/>
      <c r="RJ38" s="150"/>
      <c r="RK38" s="150"/>
      <c r="RL38" s="150"/>
      <c r="RM38" s="150"/>
      <c r="RN38" s="150"/>
      <c r="RO38" s="150"/>
      <c r="RP38" s="150"/>
      <c r="RQ38" s="150"/>
      <c r="RR38" s="150"/>
      <c r="RS38" s="150"/>
      <c r="RT38" s="150"/>
      <c r="RU38" s="150"/>
      <c r="RV38" s="150"/>
      <c r="RW38" s="150"/>
      <c r="RX38" s="150"/>
      <c r="RY38" s="150"/>
      <c r="RZ38" s="150"/>
      <c r="SA38" s="150"/>
      <c r="SB38" s="150"/>
      <c r="SC38" s="150"/>
      <c r="SD38" s="150"/>
      <c r="SE38" s="150"/>
      <c r="SF38" s="150"/>
      <c r="SG38" s="150"/>
      <c r="SH38" s="150"/>
      <c r="SI38" s="150"/>
      <c r="SJ38" s="150"/>
      <c r="SK38" s="150"/>
      <c r="SL38" s="150"/>
      <c r="SM38" s="150"/>
      <c r="SN38" s="150"/>
      <c r="SO38" s="150"/>
      <c r="SP38" s="150"/>
      <c r="SQ38" s="150"/>
      <c r="SR38" s="150"/>
      <c r="SS38" s="150"/>
      <c r="ST38" s="150"/>
      <c r="SU38" s="150"/>
      <c r="SV38" s="150"/>
      <c r="SW38" s="150"/>
      <c r="SX38" s="150"/>
      <c r="SY38" s="150"/>
      <c r="SZ38" s="150"/>
      <c r="TA38" s="150"/>
      <c r="TB38" s="150"/>
      <c r="TC38" s="150"/>
      <c r="TD38" s="150"/>
      <c r="TE38" s="150"/>
      <c r="TF38" s="150"/>
      <c r="TG38" s="150"/>
      <c r="TH38" s="150"/>
      <c r="TI38" s="150"/>
      <c r="TJ38" s="150"/>
      <c r="TK38" s="150"/>
      <c r="TL38" s="150"/>
      <c r="TM38" s="150"/>
      <c r="TN38" s="150"/>
      <c r="TO38" s="150"/>
      <c r="TP38" s="150"/>
      <c r="TQ38" s="150"/>
      <c r="TR38" s="150"/>
      <c r="TS38" s="150"/>
      <c r="TT38" s="150"/>
      <c r="TU38" s="150"/>
      <c r="TV38" s="150"/>
      <c r="TW38" s="150"/>
      <c r="TX38" s="150"/>
      <c r="TY38" s="150"/>
      <c r="TZ38" s="150"/>
      <c r="UA38" s="150"/>
      <c r="UB38" s="150"/>
      <c r="UC38" s="150"/>
      <c r="UD38" s="150"/>
      <c r="UE38" s="150"/>
      <c r="UF38" s="150"/>
      <c r="UG38" s="150"/>
      <c r="UH38" s="150"/>
      <c r="UI38" s="150"/>
      <c r="UJ38" s="150"/>
      <c r="UK38" s="150"/>
      <c r="UL38" s="150"/>
      <c r="UM38" s="150"/>
      <c r="UN38" s="150"/>
      <c r="UO38" s="150"/>
      <c r="UP38" s="150"/>
      <c r="UQ38" s="150"/>
      <c r="UR38" s="150"/>
      <c r="US38" s="150"/>
      <c r="UT38" s="150"/>
      <c r="UU38" s="150"/>
      <c r="UV38" s="150"/>
      <c r="UW38" s="150"/>
      <c r="UX38" s="150"/>
      <c r="UY38" s="150"/>
      <c r="UZ38" s="150"/>
      <c r="VA38" s="150"/>
      <c r="VB38" s="150"/>
      <c r="VC38" s="150"/>
      <c r="VD38" s="150"/>
      <c r="VE38" s="150"/>
      <c r="VF38" s="150"/>
      <c r="VG38" s="150"/>
      <c r="VH38" s="150"/>
      <c r="VI38" s="150"/>
      <c r="VJ38" s="150"/>
      <c r="VK38" s="150"/>
      <c r="VL38" s="150"/>
      <c r="VM38" s="150"/>
      <c r="VN38" s="150"/>
      <c r="VO38" s="150"/>
      <c r="VP38" s="150"/>
      <c r="VQ38" s="150"/>
      <c r="VR38" s="150"/>
      <c r="VS38" s="150"/>
      <c r="VT38" s="150"/>
      <c r="VU38" s="150"/>
      <c r="VV38" s="150"/>
      <c r="VW38" s="150"/>
      <c r="VX38" s="150"/>
      <c r="VY38" s="150"/>
      <c r="VZ38" s="150"/>
      <c r="WA38" s="150"/>
      <c r="WB38" s="150"/>
      <c r="WC38" s="150"/>
      <c r="WD38" s="150"/>
      <c r="WE38" s="150"/>
      <c r="WF38" s="150"/>
      <c r="WG38" s="150"/>
      <c r="WH38" s="150"/>
      <c r="WI38" s="150"/>
      <c r="WJ38" s="150"/>
      <c r="WK38" s="150"/>
      <c r="WL38" s="150"/>
      <c r="WM38" s="150"/>
      <c r="WN38" s="150"/>
      <c r="WO38" s="150"/>
      <c r="WP38" s="150"/>
      <c r="WQ38" s="150"/>
      <c r="WR38" s="150"/>
      <c r="WS38" s="150"/>
      <c r="WT38" s="150"/>
      <c r="WU38" s="150"/>
      <c r="WV38" s="150"/>
      <c r="WW38" s="150"/>
      <c r="WX38" s="150"/>
      <c r="WY38" s="150"/>
      <c r="WZ38" s="150"/>
      <c r="XA38" s="150"/>
      <c r="XB38" s="150"/>
      <c r="XC38" s="150"/>
      <c r="XD38" s="150"/>
      <c r="XE38" s="150"/>
      <c r="XF38" s="150"/>
      <c r="XG38" s="150"/>
      <c r="XH38" s="150"/>
      <c r="XI38" s="150"/>
      <c r="XJ38" s="150"/>
      <c r="XK38" s="150"/>
      <c r="XL38" s="150"/>
      <c r="XM38" s="150"/>
      <c r="XN38" s="150"/>
      <c r="XO38" s="150"/>
      <c r="XP38" s="150"/>
      <c r="XQ38" s="150"/>
      <c r="XR38" s="150"/>
      <c r="XS38" s="150"/>
      <c r="XT38" s="150"/>
      <c r="XU38" s="150"/>
      <c r="XV38" s="150"/>
      <c r="XW38" s="150"/>
      <c r="XX38" s="150"/>
      <c r="XY38" s="150"/>
      <c r="XZ38" s="150"/>
      <c r="YA38" s="150"/>
      <c r="YB38" s="150"/>
      <c r="YC38" s="150"/>
      <c r="YD38" s="150"/>
      <c r="YE38" s="150"/>
      <c r="YF38" s="150"/>
      <c r="YG38" s="150"/>
      <c r="YH38" s="150"/>
      <c r="YI38" s="150"/>
      <c r="YJ38" s="150"/>
      <c r="YK38" s="150"/>
      <c r="YL38" s="150"/>
      <c r="YM38" s="150"/>
      <c r="YN38" s="150"/>
      <c r="YO38" s="150"/>
      <c r="YP38" s="150"/>
      <c r="YQ38" s="150"/>
      <c r="YR38" s="150"/>
      <c r="YS38" s="150"/>
    </row>
    <row r="39" spans="1:669" s="175" customFormat="1" ht="56.25" x14ac:dyDescent="0.3">
      <c r="A39" s="166" t="str">
        <f>+ CONCATENATE("ID", "-", B39, "-",C39, ".", D39, ".", E39)</f>
        <v>ID-DPD-3.1.1</v>
      </c>
      <c r="B39" s="167" t="s">
        <v>58</v>
      </c>
      <c r="C39" s="167">
        <v>3</v>
      </c>
      <c r="D39" s="167">
        <f>D$38</f>
        <v>1</v>
      </c>
      <c r="E39" s="167">
        <v>1</v>
      </c>
      <c r="F39" s="1000" t="s">
        <v>158</v>
      </c>
      <c r="G39" s="1000" t="s">
        <v>159</v>
      </c>
      <c r="H39" s="1000" t="s">
        <v>160</v>
      </c>
      <c r="I39" s="1000" t="s">
        <v>161</v>
      </c>
      <c r="J39" s="168"/>
      <c r="K39" s="169"/>
      <c r="L39" s="168" t="s">
        <v>910</v>
      </c>
      <c r="M39" s="169"/>
      <c r="N39" s="170" t="s">
        <v>143</v>
      </c>
      <c r="O39" s="167" t="s">
        <v>58</v>
      </c>
      <c r="P39" s="167" t="s">
        <v>105</v>
      </c>
      <c r="Q39" s="170" t="s">
        <v>106</v>
      </c>
      <c r="R39" s="167" t="s">
        <v>46</v>
      </c>
      <c r="S39" s="170" t="s">
        <v>12</v>
      </c>
      <c r="T39" s="170" t="s">
        <v>15</v>
      </c>
      <c r="U39" s="171"/>
      <c r="V39" s="172"/>
      <c r="W39" s="172"/>
      <c r="X39" s="167"/>
      <c r="Y39" s="172"/>
      <c r="Z39" s="172"/>
      <c r="AA39" s="172"/>
      <c r="AB39" s="172"/>
      <c r="AC39" s="172"/>
      <c r="AD39" s="173"/>
      <c r="AE39" s="173"/>
      <c r="AF39" s="173"/>
      <c r="AG39" s="173"/>
      <c r="AH39" s="173"/>
      <c r="AI39" s="173"/>
      <c r="AJ39" s="173"/>
      <c r="AK39" s="170" t="s">
        <v>41</v>
      </c>
      <c r="AL39" s="178">
        <v>0</v>
      </c>
    </row>
    <row r="40" spans="1:669" s="175" customFormat="1" ht="56.25" x14ac:dyDescent="0.3">
      <c r="A40" s="166" t="str">
        <f>+ CONCATENATE("ID", "-", B40, "-",C40, ".", D40, ".", E40)</f>
        <v>ID-DPD-3.1.2</v>
      </c>
      <c r="B40" s="167" t="s">
        <v>58</v>
      </c>
      <c r="C40" s="167">
        <v>3</v>
      </c>
      <c r="D40" s="167">
        <f>D$38</f>
        <v>1</v>
      </c>
      <c r="E40" s="167">
        <v>2</v>
      </c>
      <c r="F40" s="166" t="s">
        <v>158</v>
      </c>
      <c r="G40" s="166" t="s">
        <v>159</v>
      </c>
      <c r="H40" s="166" t="s">
        <v>160</v>
      </c>
      <c r="I40" s="166" t="s">
        <v>161</v>
      </c>
      <c r="J40" s="168"/>
      <c r="K40" s="169"/>
      <c r="L40" s="168" t="s">
        <v>909</v>
      </c>
      <c r="M40" s="169"/>
      <c r="N40" s="170" t="s">
        <v>908</v>
      </c>
      <c r="O40" s="167" t="s">
        <v>58</v>
      </c>
      <c r="P40" s="170" t="s">
        <v>110</v>
      </c>
      <c r="Q40" s="170" t="s">
        <v>106</v>
      </c>
      <c r="R40" s="167" t="s">
        <v>59</v>
      </c>
      <c r="S40" s="170" t="s">
        <v>14</v>
      </c>
      <c r="T40" s="170" t="s">
        <v>14</v>
      </c>
      <c r="U40" s="1002"/>
      <c r="V40" s="167"/>
      <c r="W40" s="167"/>
      <c r="X40" s="167"/>
      <c r="Y40" s="167"/>
      <c r="Z40" s="167"/>
      <c r="AA40" s="167"/>
      <c r="AB40" s="167"/>
      <c r="AC40" s="167"/>
      <c r="AD40" s="169"/>
      <c r="AE40" s="169"/>
      <c r="AF40" s="169"/>
      <c r="AG40" s="169"/>
      <c r="AH40" s="169"/>
      <c r="AI40" s="169"/>
      <c r="AJ40" s="169"/>
      <c r="AK40" s="170" t="s">
        <v>41</v>
      </c>
      <c r="AL40" s="1001">
        <v>0</v>
      </c>
    </row>
    <row r="41" spans="1:669" s="175" customFormat="1" ht="37.5" x14ac:dyDescent="0.3">
      <c r="A41" s="166" t="str">
        <f>+ CONCATENATE("ID", "-", B41, "-",C41, ".", D41, ".", E41)</f>
        <v>ID-DPD-3.1.3</v>
      </c>
      <c r="B41" s="167" t="s">
        <v>58</v>
      </c>
      <c r="C41" s="167">
        <v>3</v>
      </c>
      <c r="D41" s="167">
        <f>D$38</f>
        <v>1</v>
      </c>
      <c r="E41" s="167">
        <v>3</v>
      </c>
      <c r="F41" s="1000"/>
      <c r="G41" s="1000"/>
      <c r="H41" s="1000"/>
      <c r="I41" s="1000"/>
      <c r="J41" s="168"/>
      <c r="K41" s="169"/>
      <c r="L41" s="201" t="s">
        <v>907</v>
      </c>
      <c r="M41" s="169"/>
      <c r="N41" s="170" t="s">
        <v>906</v>
      </c>
      <c r="O41" s="167" t="s">
        <v>58</v>
      </c>
      <c r="P41" s="167" t="s">
        <v>105</v>
      </c>
      <c r="Q41" s="170" t="s">
        <v>905</v>
      </c>
      <c r="R41" s="167" t="s">
        <v>46</v>
      </c>
      <c r="S41" s="170" t="s">
        <v>12</v>
      </c>
      <c r="T41" s="170" t="s">
        <v>15</v>
      </c>
      <c r="U41" s="171"/>
      <c r="V41" s="172"/>
      <c r="W41" s="172"/>
      <c r="X41" s="208"/>
      <c r="Y41" s="172"/>
      <c r="Z41" s="172"/>
      <c r="AA41" s="172"/>
      <c r="AB41" s="172"/>
      <c r="AC41" s="172"/>
      <c r="AD41" s="173"/>
      <c r="AE41" s="173"/>
      <c r="AF41" s="173"/>
      <c r="AG41" s="192" t="s">
        <v>53</v>
      </c>
      <c r="AH41" s="192" t="s">
        <v>53</v>
      </c>
      <c r="AI41" s="192" t="s">
        <v>53</v>
      </c>
      <c r="AJ41" s="192" t="s">
        <v>53</v>
      </c>
      <c r="AK41" s="170" t="s">
        <v>41</v>
      </c>
      <c r="AL41" s="178">
        <v>0</v>
      </c>
    </row>
    <row r="42" spans="1:669" s="175" customFormat="1" ht="37.5" x14ac:dyDescent="0.3">
      <c r="A42" s="166" t="str">
        <f>+ CONCATENATE("ID", "-", B42, "-",C42, ".", D42, ".", E42)</f>
        <v>ID-DPD-3.1.4</v>
      </c>
      <c r="B42" s="167" t="s">
        <v>58</v>
      </c>
      <c r="C42" s="167">
        <v>3</v>
      </c>
      <c r="D42" s="167">
        <f>D$38</f>
        <v>1</v>
      </c>
      <c r="E42" s="167">
        <v>4</v>
      </c>
      <c r="F42" s="1000" t="s">
        <v>158</v>
      </c>
      <c r="G42" s="1000" t="s">
        <v>159</v>
      </c>
      <c r="H42" s="1000" t="s">
        <v>160</v>
      </c>
      <c r="I42" s="1000" t="s">
        <v>161</v>
      </c>
      <c r="J42" s="168"/>
      <c r="K42" s="169"/>
      <c r="L42" s="201" t="s">
        <v>904</v>
      </c>
      <c r="M42" s="169"/>
      <c r="N42" s="170" t="s">
        <v>903</v>
      </c>
      <c r="O42" s="167" t="s">
        <v>58</v>
      </c>
      <c r="P42" s="167" t="s">
        <v>105</v>
      </c>
      <c r="Q42" s="170" t="s">
        <v>106</v>
      </c>
      <c r="R42" s="167" t="s">
        <v>59</v>
      </c>
      <c r="S42" s="170" t="s">
        <v>13</v>
      </c>
      <c r="T42" s="170" t="s">
        <v>15</v>
      </c>
      <c r="U42" s="171"/>
      <c r="V42" s="172"/>
      <c r="W42" s="172"/>
      <c r="X42" s="208"/>
      <c r="Y42" s="172"/>
      <c r="Z42" s="172"/>
      <c r="AA42" s="172"/>
      <c r="AB42" s="172"/>
      <c r="AC42" s="172"/>
      <c r="AD42" s="173"/>
      <c r="AE42" s="173"/>
      <c r="AF42" s="173"/>
      <c r="AG42" s="192" t="s">
        <v>53</v>
      </c>
      <c r="AH42" s="192" t="s">
        <v>53</v>
      </c>
      <c r="AI42" s="192" t="s">
        <v>53</v>
      </c>
      <c r="AJ42" s="192" t="s">
        <v>53</v>
      </c>
      <c r="AK42" s="209" t="s">
        <v>41</v>
      </c>
      <c r="AL42" s="210">
        <v>0</v>
      </c>
    </row>
    <row r="43" spans="1:669" s="175" customFormat="1" ht="39" customHeight="1" x14ac:dyDescent="0.3">
      <c r="A43" s="166"/>
      <c r="B43" s="167"/>
      <c r="C43" s="167"/>
      <c r="D43" s="167"/>
      <c r="E43" s="167"/>
      <c r="F43" s="1000"/>
      <c r="G43" s="1000"/>
      <c r="H43" s="1000"/>
      <c r="I43" s="1000"/>
      <c r="J43" s="168"/>
      <c r="K43" s="169"/>
      <c r="L43" s="201" t="s">
        <v>902</v>
      </c>
      <c r="M43" s="169"/>
      <c r="N43" s="170" t="s">
        <v>705</v>
      </c>
      <c r="O43" s="167" t="s">
        <v>58</v>
      </c>
      <c r="P43" s="167" t="s">
        <v>105</v>
      </c>
      <c r="Q43" s="170" t="s">
        <v>72</v>
      </c>
      <c r="R43" s="167"/>
      <c r="S43" s="170" t="s">
        <v>15</v>
      </c>
      <c r="T43" s="170" t="s">
        <v>15</v>
      </c>
      <c r="U43" s="171"/>
      <c r="V43" s="172"/>
      <c r="W43" s="172"/>
      <c r="X43" s="208"/>
      <c r="Y43" s="172"/>
      <c r="Z43" s="172"/>
      <c r="AA43" s="172"/>
      <c r="AB43" s="172"/>
      <c r="AC43" s="172"/>
      <c r="AD43" s="173"/>
      <c r="AE43" s="173"/>
      <c r="AF43" s="173"/>
      <c r="AG43" s="176"/>
      <c r="AH43" s="176"/>
      <c r="AI43" s="176"/>
      <c r="AJ43" s="176"/>
      <c r="AK43" s="209" t="s">
        <v>41</v>
      </c>
      <c r="AL43" s="210">
        <f>1534000</f>
        <v>1534000</v>
      </c>
    </row>
    <row r="44" spans="1:669" s="165" customFormat="1" ht="56.25" x14ac:dyDescent="0.3">
      <c r="A44" s="680"/>
      <c r="B44" s="999" t="s">
        <v>58</v>
      </c>
      <c r="C44" s="999">
        <v>3</v>
      </c>
      <c r="D44" s="999">
        <v>1</v>
      </c>
      <c r="E44" s="999"/>
      <c r="F44" s="998" t="s">
        <v>158</v>
      </c>
      <c r="G44" s="998" t="s">
        <v>159</v>
      </c>
      <c r="H44" s="998" t="s">
        <v>160</v>
      </c>
      <c r="I44" s="998" t="s">
        <v>161</v>
      </c>
      <c r="J44" s="155"/>
      <c r="K44" s="154" t="s">
        <v>901</v>
      </c>
      <c r="L44" s="155"/>
      <c r="M44" s="155"/>
      <c r="N44" s="156"/>
      <c r="O44" s="152"/>
      <c r="P44" s="152"/>
      <c r="Q44" s="156"/>
      <c r="R44" s="152" t="s">
        <v>46</v>
      </c>
      <c r="S44" s="156" t="s">
        <v>12</v>
      </c>
      <c r="T44" s="156" t="s">
        <v>15</v>
      </c>
      <c r="U44" s="157" t="s">
        <v>900</v>
      </c>
      <c r="V44" s="158">
        <v>1</v>
      </c>
      <c r="W44" s="159" t="s">
        <v>40</v>
      </c>
      <c r="X44" s="159"/>
      <c r="Y44" s="152">
        <v>0.1</v>
      </c>
      <c r="Z44" s="152"/>
      <c r="AA44" s="152">
        <v>0.2</v>
      </c>
      <c r="AB44" s="152"/>
      <c r="AC44" s="161">
        <v>0.2</v>
      </c>
      <c r="AD44" s="162"/>
      <c r="AE44" s="161">
        <v>0.3</v>
      </c>
      <c r="AF44" s="162"/>
      <c r="AG44" s="162"/>
      <c r="AH44" s="162"/>
      <c r="AI44" s="162"/>
      <c r="AJ44" s="162"/>
      <c r="AK44" s="156" t="s">
        <v>41</v>
      </c>
      <c r="AL44" s="163">
        <f>SUM(AL45:AL46)</f>
        <v>0</v>
      </c>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c r="FG44" s="150"/>
      <c r="FH44" s="150"/>
      <c r="FI44" s="150"/>
      <c r="FJ44" s="150"/>
      <c r="FK44" s="150"/>
      <c r="FL44" s="150"/>
      <c r="FM44" s="150"/>
      <c r="FN44" s="150"/>
      <c r="FO44" s="150"/>
      <c r="FP44" s="150"/>
      <c r="FQ44" s="150"/>
      <c r="FR44" s="150"/>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c r="GS44" s="150"/>
      <c r="GT44" s="150"/>
      <c r="GU44" s="150"/>
      <c r="GV44" s="150"/>
      <c r="GW44" s="150"/>
      <c r="GX44" s="150"/>
      <c r="GY44" s="150"/>
      <c r="GZ44" s="150"/>
      <c r="HA44" s="150"/>
      <c r="HB44" s="150"/>
      <c r="HC44" s="150"/>
      <c r="HD44" s="150"/>
      <c r="HE44" s="150"/>
      <c r="HF44" s="150"/>
      <c r="HG44" s="150"/>
      <c r="HH44" s="150"/>
      <c r="HI44" s="150"/>
      <c r="HJ44" s="150"/>
      <c r="HK44" s="150"/>
      <c r="HL44" s="150"/>
      <c r="HM44" s="150"/>
      <c r="HN44" s="150"/>
      <c r="HO44" s="150"/>
      <c r="HP44" s="150"/>
      <c r="HQ44" s="150"/>
      <c r="HR44" s="150"/>
      <c r="HS44" s="150"/>
      <c r="HT44" s="150"/>
      <c r="HU44" s="150"/>
      <c r="HV44" s="150"/>
      <c r="HW44" s="150"/>
      <c r="HX44" s="150"/>
      <c r="HY44" s="150"/>
      <c r="HZ44" s="150"/>
      <c r="IA44" s="150"/>
      <c r="IB44" s="150"/>
      <c r="IC44" s="150"/>
      <c r="ID44" s="150"/>
      <c r="IE44" s="150"/>
      <c r="IF44" s="150"/>
      <c r="IG44" s="150"/>
      <c r="IH44" s="150"/>
      <c r="II44" s="150"/>
      <c r="IJ44" s="150"/>
      <c r="IK44" s="150"/>
      <c r="IL44" s="150"/>
      <c r="IM44" s="150"/>
      <c r="IN44" s="150"/>
      <c r="IO44" s="150"/>
      <c r="IP44" s="150"/>
      <c r="IQ44" s="150"/>
      <c r="IR44" s="150"/>
      <c r="IS44" s="150"/>
      <c r="IT44" s="150"/>
      <c r="IU44" s="150"/>
      <c r="IV44" s="150"/>
      <c r="IW44" s="150"/>
      <c r="IX44" s="150"/>
      <c r="IY44" s="150"/>
      <c r="IZ44" s="150"/>
      <c r="JA44" s="150"/>
      <c r="JB44" s="150"/>
      <c r="JC44" s="150"/>
      <c r="JD44" s="150"/>
      <c r="JE44" s="150"/>
      <c r="JF44" s="150"/>
      <c r="JG44" s="150"/>
      <c r="JH44" s="150"/>
      <c r="JI44" s="150"/>
      <c r="JJ44" s="150"/>
      <c r="JK44" s="150"/>
      <c r="JL44" s="150"/>
      <c r="JM44" s="150"/>
      <c r="JN44" s="150"/>
      <c r="JO44" s="150"/>
      <c r="JP44" s="150"/>
      <c r="JQ44" s="150"/>
      <c r="JR44" s="150"/>
      <c r="JS44" s="150"/>
      <c r="JT44" s="150"/>
      <c r="JU44" s="150"/>
      <c r="JV44" s="150"/>
      <c r="JW44" s="150"/>
      <c r="JX44" s="150"/>
      <c r="JY44" s="150"/>
      <c r="JZ44" s="150"/>
      <c r="KA44" s="150"/>
      <c r="KB44" s="150"/>
      <c r="KC44" s="150"/>
      <c r="KD44" s="150"/>
      <c r="KE44" s="150"/>
      <c r="KF44" s="150"/>
      <c r="KG44" s="150"/>
      <c r="KH44" s="150"/>
      <c r="KI44" s="150"/>
      <c r="KJ44" s="150"/>
      <c r="KK44" s="150"/>
      <c r="KL44" s="150"/>
      <c r="KM44" s="150"/>
      <c r="KN44" s="150"/>
      <c r="KO44" s="150"/>
      <c r="KP44" s="150"/>
      <c r="KQ44" s="150"/>
      <c r="KR44" s="150"/>
      <c r="KS44" s="150"/>
      <c r="KT44" s="150"/>
      <c r="KU44" s="150"/>
      <c r="KV44" s="150"/>
      <c r="KW44" s="150"/>
      <c r="KX44" s="150"/>
      <c r="KY44" s="150"/>
      <c r="KZ44" s="150"/>
      <c r="LA44" s="150"/>
      <c r="LB44" s="150"/>
      <c r="LC44" s="150"/>
      <c r="LD44" s="150"/>
      <c r="LE44" s="150"/>
      <c r="LF44" s="150"/>
      <c r="LG44" s="150"/>
      <c r="LH44" s="150"/>
      <c r="LI44" s="150"/>
      <c r="LJ44" s="150"/>
      <c r="LK44" s="150"/>
      <c r="LL44" s="150"/>
      <c r="LM44" s="150"/>
      <c r="LN44" s="150"/>
      <c r="LO44" s="150"/>
      <c r="LP44" s="150"/>
      <c r="LQ44" s="150"/>
      <c r="LR44" s="150"/>
      <c r="LS44" s="150"/>
      <c r="LT44" s="150"/>
      <c r="LU44" s="150"/>
      <c r="LV44" s="150"/>
      <c r="LW44" s="150"/>
      <c r="LX44" s="150"/>
      <c r="LY44" s="150"/>
      <c r="LZ44" s="150"/>
      <c r="MA44" s="150"/>
      <c r="MB44" s="150"/>
      <c r="MC44" s="150"/>
      <c r="MD44" s="150"/>
      <c r="ME44" s="150"/>
      <c r="MF44" s="150"/>
      <c r="MG44" s="150"/>
      <c r="MH44" s="150"/>
      <c r="MI44" s="150"/>
      <c r="MJ44" s="150"/>
      <c r="MK44" s="150"/>
      <c r="ML44" s="150"/>
      <c r="MM44" s="150"/>
      <c r="MN44" s="150"/>
      <c r="MO44" s="150"/>
      <c r="MP44" s="150"/>
      <c r="MQ44" s="150"/>
      <c r="MR44" s="150"/>
      <c r="MS44" s="150"/>
      <c r="MT44" s="150"/>
      <c r="MU44" s="150"/>
      <c r="MV44" s="150"/>
      <c r="MW44" s="150"/>
      <c r="MX44" s="150"/>
      <c r="MY44" s="150"/>
      <c r="MZ44" s="150"/>
      <c r="NA44" s="150"/>
      <c r="NB44" s="150"/>
      <c r="NC44" s="150"/>
      <c r="ND44" s="150"/>
      <c r="NE44" s="150"/>
      <c r="NF44" s="150"/>
      <c r="NG44" s="150"/>
      <c r="NH44" s="150"/>
      <c r="NI44" s="150"/>
      <c r="NJ44" s="150"/>
      <c r="NK44" s="150"/>
      <c r="NL44" s="150"/>
      <c r="NM44" s="150"/>
      <c r="NN44" s="150"/>
      <c r="NO44" s="150"/>
      <c r="NP44" s="150"/>
      <c r="NQ44" s="150"/>
      <c r="NR44" s="150"/>
      <c r="NS44" s="150"/>
      <c r="NT44" s="150"/>
      <c r="NU44" s="150"/>
      <c r="NV44" s="150"/>
      <c r="NW44" s="150"/>
      <c r="NX44" s="150"/>
      <c r="NY44" s="150"/>
      <c r="NZ44" s="150"/>
      <c r="OA44" s="150"/>
      <c r="OB44" s="150"/>
      <c r="OC44" s="150"/>
      <c r="OD44" s="150"/>
      <c r="OE44" s="150"/>
      <c r="OF44" s="150"/>
      <c r="OG44" s="150"/>
      <c r="OH44" s="150"/>
      <c r="OI44" s="150"/>
      <c r="OJ44" s="150"/>
      <c r="OK44" s="150"/>
      <c r="OL44" s="150"/>
      <c r="OM44" s="150"/>
      <c r="ON44" s="150"/>
      <c r="OO44" s="150"/>
      <c r="OP44" s="150"/>
      <c r="OQ44" s="150"/>
      <c r="OR44" s="150"/>
      <c r="OS44" s="150"/>
      <c r="OT44" s="150"/>
      <c r="OU44" s="150"/>
      <c r="OV44" s="150"/>
      <c r="OW44" s="150"/>
      <c r="OX44" s="150"/>
      <c r="OY44" s="150"/>
      <c r="OZ44" s="150"/>
      <c r="PA44" s="150"/>
      <c r="PB44" s="150"/>
      <c r="PC44" s="150"/>
      <c r="PD44" s="150"/>
      <c r="PE44" s="150"/>
      <c r="PF44" s="150"/>
      <c r="PG44" s="150"/>
      <c r="PH44" s="150"/>
      <c r="PI44" s="150"/>
      <c r="PJ44" s="150"/>
      <c r="PK44" s="150"/>
      <c r="PL44" s="150"/>
      <c r="PM44" s="150"/>
      <c r="PN44" s="150"/>
      <c r="PO44" s="150"/>
      <c r="PP44" s="150"/>
      <c r="PQ44" s="150"/>
      <c r="PR44" s="150"/>
      <c r="PS44" s="150"/>
      <c r="PT44" s="150"/>
      <c r="PU44" s="150"/>
      <c r="PV44" s="150"/>
      <c r="PW44" s="150"/>
      <c r="PX44" s="150"/>
      <c r="PY44" s="150"/>
      <c r="PZ44" s="150"/>
      <c r="QA44" s="150"/>
      <c r="QB44" s="150"/>
      <c r="QC44" s="150"/>
      <c r="QD44" s="150"/>
      <c r="QE44" s="150"/>
      <c r="QF44" s="150"/>
      <c r="QG44" s="150"/>
      <c r="QH44" s="150"/>
      <c r="QI44" s="150"/>
      <c r="QJ44" s="150"/>
      <c r="QK44" s="150"/>
      <c r="QL44" s="150"/>
      <c r="QM44" s="150"/>
      <c r="QN44" s="150"/>
      <c r="QO44" s="150"/>
      <c r="QP44" s="150"/>
      <c r="QQ44" s="150"/>
      <c r="QR44" s="150"/>
      <c r="QS44" s="150"/>
      <c r="QT44" s="150"/>
      <c r="QU44" s="150"/>
      <c r="QV44" s="150"/>
      <c r="QW44" s="150"/>
      <c r="QX44" s="150"/>
      <c r="QY44" s="150"/>
      <c r="QZ44" s="150"/>
      <c r="RA44" s="150"/>
      <c r="RB44" s="150"/>
      <c r="RC44" s="150"/>
      <c r="RD44" s="150"/>
      <c r="RE44" s="150"/>
      <c r="RF44" s="150"/>
      <c r="RG44" s="150"/>
      <c r="RH44" s="150"/>
      <c r="RI44" s="150"/>
      <c r="RJ44" s="150"/>
      <c r="RK44" s="150"/>
      <c r="RL44" s="150"/>
      <c r="RM44" s="150"/>
      <c r="RN44" s="150"/>
      <c r="RO44" s="150"/>
      <c r="RP44" s="150"/>
      <c r="RQ44" s="150"/>
      <c r="RR44" s="150"/>
      <c r="RS44" s="150"/>
      <c r="RT44" s="150"/>
      <c r="RU44" s="150"/>
      <c r="RV44" s="150"/>
      <c r="RW44" s="150"/>
      <c r="RX44" s="150"/>
      <c r="RY44" s="150"/>
      <c r="RZ44" s="150"/>
      <c r="SA44" s="150"/>
      <c r="SB44" s="150"/>
      <c r="SC44" s="150"/>
      <c r="SD44" s="150"/>
      <c r="SE44" s="150"/>
      <c r="SF44" s="150"/>
      <c r="SG44" s="150"/>
      <c r="SH44" s="150"/>
      <c r="SI44" s="150"/>
      <c r="SJ44" s="150"/>
      <c r="SK44" s="150"/>
      <c r="SL44" s="150"/>
      <c r="SM44" s="150"/>
      <c r="SN44" s="150"/>
      <c r="SO44" s="150"/>
      <c r="SP44" s="150"/>
      <c r="SQ44" s="150"/>
      <c r="SR44" s="150"/>
      <c r="SS44" s="150"/>
      <c r="ST44" s="150"/>
      <c r="SU44" s="150"/>
      <c r="SV44" s="150"/>
      <c r="SW44" s="150"/>
      <c r="SX44" s="150"/>
      <c r="SY44" s="150"/>
      <c r="SZ44" s="150"/>
      <c r="TA44" s="150"/>
      <c r="TB44" s="150"/>
      <c r="TC44" s="150"/>
      <c r="TD44" s="150"/>
      <c r="TE44" s="150"/>
      <c r="TF44" s="150"/>
      <c r="TG44" s="150"/>
      <c r="TH44" s="150"/>
      <c r="TI44" s="150"/>
      <c r="TJ44" s="150"/>
      <c r="TK44" s="150"/>
      <c r="TL44" s="150"/>
      <c r="TM44" s="150"/>
      <c r="TN44" s="150"/>
      <c r="TO44" s="150"/>
      <c r="TP44" s="150"/>
      <c r="TQ44" s="150"/>
      <c r="TR44" s="150"/>
      <c r="TS44" s="150"/>
      <c r="TT44" s="150"/>
      <c r="TU44" s="150"/>
      <c r="TV44" s="150"/>
      <c r="TW44" s="150"/>
      <c r="TX44" s="150"/>
      <c r="TY44" s="150"/>
      <c r="TZ44" s="150"/>
      <c r="UA44" s="150"/>
      <c r="UB44" s="150"/>
      <c r="UC44" s="150"/>
      <c r="UD44" s="150"/>
      <c r="UE44" s="150"/>
      <c r="UF44" s="150"/>
      <c r="UG44" s="150"/>
      <c r="UH44" s="150"/>
      <c r="UI44" s="150"/>
      <c r="UJ44" s="150"/>
      <c r="UK44" s="150"/>
      <c r="UL44" s="150"/>
      <c r="UM44" s="150"/>
      <c r="UN44" s="150"/>
      <c r="UO44" s="150"/>
      <c r="UP44" s="150"/>
      <c r="UQ44" s="150"/>
      <c r="UR44" s="150"/>
      <c r="US44" s="150"/>
      <c r="UT44" s="150"/>
      <c r="UU44" s="150"/>
      <c r="UV44" s="150"/>
      <c r="UW44" s="150"/>
      <c r="UX44" s="150"/>
      <c r="UY44" s="150"/>
      <c r="UZ44" s="150"/>
      <c r="VA44" s="150"/>
      <c r="VB44" s="150"/>
      <c r="VC44" s="150"/>
      <c r="VD44" s="150"/>
      <c r="VE44" s="150"/>
      <c r="VF44" s="150"/>
      <c r="VG44" s="150"/>
      <c r="VH44" s="150"/>
      <c r="VI44" s="150"/>
      <c r="VJ44" s="150"/>
      <c r="VK44" s="150"/>
      <c r="VL44" s="150"/>
      <c r="VM44" s="150"/>
      <c r="VN44" s="150"/>
      <c r="VO44" s="150"/>
      <c r="VP44" s="150"/>
      <c r="VQ44" s="150"/>
      <c r="VR44" s="150"/>
      <c r="VS44" s="150"/>
      <c r="VT44" s="150"/>
      <c r="VU44" s="150"/>
      <c r="VV44" s="150"/>
      <c r="VW44" s="150"/>
      <c r="VX44" s="150"/>
      <c r="VY44" s="150"/>
      <c r="VZ44" s="150"/>
      <c r="WA44" s="150"/>
      <c r="WB44" s="150"/>
      <c r="WC44" s="150"/>
      <c r="WD44" s="150"/>
      <c r="WE44" s="150"/>
      <c r="WF44" s="150"/>
      <c r="WG44" s="150"/>
      <c r="WH44" s="150"/>
      <c r="WI44" s="150"/>
      <c r="WJ44" s="150"/>
      <c r="WK44" s="150"/>
      <c r="WL44" s="150"/>
      <c r="WM44" s="150"/>
      <c r="WN44" s="150"/>
      <c r="WO44" s="150"/>
      <c r="WP44" s="150"/>
      <c r="WQ44" s="150"/>
      <c r="WR44" s="150"/>
      <c r="WS44" s="150"/>
      <c r="WT44" s="150"/>
      <c r="WU44" s="150"/>
      <c r="WV44" s="150"/>
      <c r="WW44" s="150"/>
      <c r="WX44" s="150"/>
      <c r="WY44" s="150"/>
      <c r="WZ44" s="150"/>
      <c r="XA44" s="150"/>
      <c r="XB44" s="150"/>
      <c r="XC44" s="150"/>
      <c r="XD44" s="150"/>
      <c r="XE44" s="150"/>
      <c r="XF44" s="150"/>
      <c r="XG44" s="150"/>
      <c r="XH44" s="150"/>
      <c r="XI44" s="150"/>
      <c r="XJ44" s="150"/>
      <c r="XK44" s="150"/>
      <c r="XL44" s="150"/>
      <c r="XM44" s="150"/>
      <c r="XN44" s="150"/>
      <c r="XO44" s="150"/>
      <c r="XP44" s="150"/>
      <c r="XQ44" s="150"/>
      <c r="XR44" s="150"/>
      <c r="XS44" s="150"/>
      <c r="XT44" s="150"/>
      <c r="XU44" s="150"/>
      <c r="XV44" s="150"/>
      <c r="XW44" s="150"/>
      <c r="XX44" s="150"/>
      <c r="XY44" s="150"/>
      <c r="XZ44" s="150"/>
      <c r="YA44" s="150"/>
      <c r="YB44" s="150"/>
      <c r="YC44" s="150"/>
      <c r="YD44" s="150"/>
      <c r="YE44" s="150"/>
      <c r="YF44" s="150"/>
      <c r="YG44" s="150"/>
      <c r="YH44" s="150"/>
      <c r="YI44" s="150"/>
      <c r="YJ44" s="150"/>
      <c r="YK44" s="150"/>
      <c r="YL44" s="150"/>
      <c r="YM44" s="150"/>
      <c r="YN44" s="150"/>
      <c r="YO44" s="150"/>
      <c r="YP44" s="150"/>
      <c r="YQ44" s="150"/>
      <c r="YR44" s="150"/>
      <c r="YS44" s="150"/>
    </row>
    <row r="45" spans="1:669" s="150" customFormat="1" ht="39.75" customHeight="1" x14ac:dyDescent="0.3">
      <c r="F45" s="858"/>
      <c r="G45" s="858"/>
      <c r="H45" s="858"/>
      <c r="I45" s="858"/>
      <c r="J45" s="169"/>
      <c r="K45" s="169"/>
      <c r="L45" s="168" t="s">
        <v>899</v>
      </c>
      <c r="M45" s="169"/>
      <c r="N45" s="170" t="s">
        <v>898</v>
      </c>
      <c r="O45" s="167" t="s">
        <v>58</v>
      </c>
      <c r="P45" s="167" t="s">
        <v>105</v>
      </c>
      <c r="Q45" s="170" t="s">
        <v>106</v>
      </c>
      <c r="R45" s="167"/>
      <c r="S45" s="170" t="s">
        <v>12</v>
      </c>
      <c r="T45" s="170" t="s">
        <v>12</v>
      </c>
      <c r="U45" s="171"/>
      <c r="V45" s="172"/>
      <c r="W45" s="172"/>
      <c r="X45" s="167"/>
      <c r="Y45" s="172"/>
      <c r="Z45" s="172"/>
      <c r="AA45" s="172"/>
      <c r="AB45" s="172"/>
      <c r="AC45" s="172"/>
      <c r="AD45" s="173"/>
      <c r="AE45" s="173"/>
      <c r="AF45" s="173"/>
      <c r="AG45" s="173"/>
      <c r="AH45" s="173"/>
      <c r="AI45" s="173"/>
      <c r="AJ45" s="173"/>
      <c r="AK45" s="170" t="s">
        <v>41</v>
      </c>
      <c r="AL45" s="178">
        <v>0</v>
      </c>
    </row>
    <row r="46" spans="1:669" s="150" customFormat="1" ht="36" customHeight="1" thickBot="1" x14ac:dyDescent="0.35">
      <c r="F46" s="858"/>
      <c r="G46" s="858"/>
      <c r="H46" s="858"/>
      <c r="I46" s="858"/>
      <c r="J46" s="169"/>
      <c r="K46" s="169"/>
      <c r="L46" s="537" t="s">
        <v>897</v>
      </c>
      <c r="M46" s="547"/>
      <c r="N46" s="167" t="s">
        <v>896</v>
      </c>
      <c r="O46" s="167" t="s">
        <v>58</v>
      </c>
      <c r="P46" s="167" t="s">
        <v>105</v>
      </c>
      <c r="Q46" s="170" t="s">
        <v>106</v>
      </c>
      <c r="S46" s="612" t="s">
        <v>13</v>
      </c>
      <c r="T46" s="612" t="s">
        <v>15</v>
      </c>
      <c r="U46" s="171"/>
      <c r="V46" s="172"/>
      <c r="X46" s="529"/>
      <c r="AK46" s="170" t="s">
        <v>41</v>
      </c>
      <c r="AL46" s="178">
        <v>0</v>
      </c>
    </row>
    <row r="47" spans="1:669" s="150" customFormat="1" ht="31.5" customHeight="1" thickBot="1" x14ac:dyDescent="0.35">
      <c r="F47" s="858"/>
      <c r="G47" s="858"/>
      <c r="H47" s="858"/>
      <c r="I47" s="858"/>
      <c r="N47" s="226"/>
      <c r="P47" s="241"/>
      <c r="Q47" s="228"/>
      <c r="S47" s="228"/>
      <c r="T47" s="228"/>
      <c r="U47" s="226"/>
      <c r="X47" s="529"/>
      <c r="AK47" s="125" t="s">
        <v>98</v>
      </c>
      <c r="AL47" s="126">
        <f>+AL37+AL23+AL5</f>
        <v>1534000</v>
      </c>
    </row>
    <row r="48" spans="1:669" s="150" customFormat="1" ht="18.75" x14ac:dyDescent="0.3">
      <c r="F48" s="858"/>
      <c r="G48" s="858"/>
      <c r="H48" s="858"/>
      <c r="I48" s="858"/>
      <c r="L48" s="207"/>
      <c r="N48" s="226"/>
      <c r="P48" s="241"/>
      <c r="Q48" s="228"/>
      <c r="S48" s="228"/>
      <c r="T48" s="228"/>
      <c r="U48" s="226"/>
      <c r="X48" s="529"/>
      <c r="AK48" s="228"/>
    </row>
    <row r="49" spans="2:38" s="150" customFormat="1" ht="19.5" thickBot="1" x14ac:dyDescent="0.35">
      <c r="F49" s="858"/>
      <c r="G49" s="858"/>
      <c r="H49" s="858"/>
      <c r="I49" s="858"/>
      <c r="N49" s="614"/>
      <c r="O49" s="614"/>
      <c r="P49" s="614"/>
      <c r="Q49" s="614"/>
      <c r="S49" s="228"/>
      <c r="T49" s="228"/>
      <c r="U49" s="226"/>
      <c r="X49" s="529"/>
      <c r="AK49" s="228"/>
    </row>
    <row r="50" spans="2:38" s="150" customFormat="1" ht="18.75" x14ac:dyDescent="0.3">
      <c r="F50" s="858"/>
      <c r="G50" s="858"/>
      <c r="H50" s="858"/>
      <c r="I50" s="858"/>
      <c r="J50" s="283"/>
      <c r="K50" s="283"/>
      <c r="L50" s="283"/>
      <c r="M50" s="283"/>
      <c r="N50" s="283" t="s">
        <v>152</v>
      </c>
      <c r="O50" s="283"/>
      <c r="P50" s="283"/>
      <c r="Q50" s="283"/>
      <c r="S50" s="615"/>
      <c r="T50" s="615"/>
      <c r="U50" s="226"/>
      <c r="X50" s="529"/>
      <c r="AK50" s="226"/>
    </row>
    <row r="51" spans="2:38" s="150" customFormat="1" ht="18.75" x14ac:dyDescent="0.3">
      <c r="F51" s="858"/>
      <c r="G51" s="858"/>
      <c r="H51" s="858"/>
      <c r="I51" s="858"/>
      <c r="N51" s="283" t="s">
        <v>153</v>
      </c>
      <c r="O51" s="283"/>
      <c r="P51" s="283"/>
      <c r="Q51" s="283"/>
      <c r="S51" s="615"/>
      <c r="T51" s="615"/>
      <c r="U51" s="226"/>
      <c r="X51" s="529"/>
      <c r="AK51" s="226"/>
    </row>
    <row r="52" spans="2:38" s="120" customFormat="1" x14ac:dyDescent="0.25">
      <c r="F52" s="997"/>
      <c r="G52" s="997"/>
      <c r="H52" s="997"/>
      <c r="I52" s="997"/>
      <c r="J52" s="244"/>
      <c r="K52" s="244"/>
      <c r="L52" s="244"/>
      <c r="M52" s="244"/>
      <c r="N52" s="127"/>
      <c r="O52" s="235"/>
      <c r="P52" s="235"/>
      <c r="Q52" s="129"/>
      <c r="R52" s="235"/>
      <c r="S52" s="129"/>
      <c r="T52" s="129"/>
      <c r="U52" s="133"/>
      <c r="V52" s="132"/>
      <c r="W52" s="132"/>
      <c r="X52" s="135"/>
      <c r="Y52" s="132"/>
      <c r="Z52" s="132"/>
      <c r="AA52" s="132"/>
      <c r="AB52" s="132"/>
      <c r="AC52" s="132"/>
      <c r="AD52" s="132"/>
      <c r="AE52" s="132"/>
      <c r="AF52" s="132"/>
      <c r="AG52" s="132"/>
      <c r="AH52" s="132"/>
      <c r="AI52" s="132"/>
      <c r="AJ52" s="132"/>
      <c r="AK52" s="134"/>
      <c r="AL52" s="132"/>
    </row>
    <row r="53" spans="2:38" s="120" customFormat="1" x14ac:dyDescent="0.25">
      <c r="F53" s="997"/>
      <c r="G53" s="997"/>
      <c r="H53" s="997"/>
      <c r="I53" s="997"/>
      <c r="J53" s="244"/>
      <c r="K53" s="244"/>
      <c r="L53" s="244"/>
      <c r="M53" s="244"/>
      <c r="N53" s="127"/>
      <c r="P53" s="235"/>
      <c r="Q53" s="129"/>
      <c r="S53" s="129"/>
      <c r="T53" s="129"/>
      <c r="U53" s="133"/>
      <c r="V53" s="132"/>
      <c r="W53" s="132"/>
      <c r="X53" s="135"/>
      <c r="Y53" s="132"/>
      <c r="Z53" s="132"/>
      <c r="AA53" s="132"/>
      <c r="AB53" s="132"/>
      <c r="AC53" s="132"/>
      <c r="AD53" s="132"/>
      <c r="AE53" s="132"/>
      <c r="AF53" s="132"/>
      <c r="AG53" s="132"/>
      <c r="AH53" s="132"/>
      <c r="AI53" s="132"/>
      <c r="AJ53" s="132"/>
      <c r="AK53" s="134"/>
      <c r="AL53" s="132"/>
    </row>
    <row r="54" spans="2:38" x14ac:dyDescent="0.25">
      <c r="B54" s="1"/>
      <c r="C54" s="1"/>
      <c r="D54" s="1"/>
      <c r="E54" s="1"/>
      <c r="F54" s="20"/>
      <c r="G54" s="20"/>
      <c r="H54" s="20"/>
      <c r="I54" s="20"/>
      <c r="N54" s="127"/>
      <c r="O54" s="120"/>
      <c r="R54" s="120"/>
      <c r="U54" s="133"/>
      <c r="V54" s="132"/>
      <c r="W54" s="132"/>
      <c r="X54" s="135"/>
      <c r="Y54" s="132"/>
      <c r="Z54" s="132"/>
      <c r="AA54" s="132"/>
      <c r="AB54" s="132"/>
      <c r="AC54" s="132"/>
      <c r="AD54" s="132"/>
      <c r="AE54" s="132"/>
      <c r="AF54" s="132"/>
      <c r="AG54" s="132"/>
      <c r="AH54" s="132"/>
      <c r="AI54" s="132"/>
      <c r="AJ54" s="132"/>
      <c r="AK54" s="134"/>
      <c r="AL54" s="132"/>
    </row>
    <row r="55" spans="2:38" x14ac:dyDescent="0.25">
      <c r="B55" s="1"/>
      <c r="C55" s="1"/>
      <c r="D55" s="1"/>
      <c r="E55" s="1"/>
      <c r="F55" s="20"/>
      <c r="G55" s="20"/>
      <c r="H55" s="20"/>
      <c r="I55" s="20"/>
      <c r="N55" s="127"/>
      <c r="O55" s="120"/>
      <c r="R55" s="120"/>
      <c r="U55" s="133"/>
      <c r="V55" s="132"/>
      <c r="W55" s="132"/>
      <c r="X55" s="135"/>
      <c r="Y55" s="132"/>
      <c r="Z55" s="132"/>
      <c r="AA55" s="132"/>
      <c r="AB55" s="132"/>
      <c r="AC55" s="132"/>
      <c r="AD55" s="132"/>
      <c r="AE55" s="132"/>
      <c r="AF55" s="132"/>
      <c r="AG55" s="132"/>
      <c r="AH55" s="132"/>
      <c r="AI55" s="132"/>
      <c r="AJ55" s="132"/>
      <c r="AK55" s="134"/>
      <c r="AL55" s="132"/>
    </row>
    <row r="56" spans="2:38" x14ac:dyDescent="0.25">
      <c r="B56" s="1"/>
      <c r="C56" s="1"/>
      <c r="D56" s="1"/>
      <c r="E56" s="1"/>
      <c r="F56" s="20"/>
      <c r="G56" s="20"/>
      <c r="H56" s="20"/>
      <c r="I56" s="20"/>
      <c r="N56" s="127"/>
      <c r="O56" s="120"/>
      <c r="R56" s="120"/>
      <c r="U56" s="133"/>
      <c r="V56" s="132"/>
      <c r="W56" s="132"/>
      <c r="X56" s="135"/>
      <c r="Y56" s="132"/>
      <c r="Z56" s="132"/>
      <c r="AA56" s="132"/>
      <c r="AB56" s="132"/>
      <c r="AC56" s="132"/>
      <c r="AD56" s="132"/>
      <c r="AE56" s="132"/>
      <c r="AF56" s="132"/>
      <c r="AG56" s="132"/>
      <c r="AH56" s="132"/>
      <c r="AI56" s="132"/>
      <c r="AJ56" s="132"/>
      <c r="AK56" s="134"/>
      <c r="AL56" s="132"/>
    </row>
    <row r="57" spans="2:38" x14ac:dyDescent="0.25">
      <c r="B57" s="1"/>
      <c r="C57" s="1"/>
      <c r="D57" s="1"/>
      <c r="E57" s="1"/>
      <c r="F57" s="20"/>
      <c r="G57" s="20"/>
      <c r="H57" s="20"/>
      <c r="I57" s="20"/>
      <c r="N57" s="127"/>
      <c r="O57" s="120"/>
      <c r="R57" s="120"/>
      <c r="U57" s="133"/>
      <c r="V57" s="132"/>
      <c r="W57" s="132"/>
      <c r="X57" s="135"/>
      <c r="Y57" s="132"/>
      <c r="Z57" s="132"/>
      <c r="AA57" s="132"/>
      <c r="AB57" s="132"/>
      <c r="AC57" s="132"/>
      <c r="AD57" s="132"/>
      <c r="AE57" s="132"/>
      <c r="AF57" s="132"/>
      <c r="AG57" s="132"/>
      <c r="AH57" s="132"/>
      <c r="AI57" s="132"/>
      <c r="AJ57" s="132"/>
      <c r="AK57" s="134"/>
      <c r="AL57" s="132"/>
    </row>
    <row r="58" spans="2:38" x14ac:dyDescent="0.25">
      <c r="B58" s="1"/>
      <c r="C58" s="1"/>
      <c r="D58" s="1"/>
      <c r="E58" s="1"/>
      <c r="F58" s="20"/>
      <c r="G58" s="20"/>
      <c r="H58" s="20"/>
      <c r="I58" s="20"/>
      <c r="N58" s="127"/>
      <c r="O58" s="120"/>
      <c r="R58" s="120"/>
      <c r="U58" s="133"/>
      <c r="V58" s="132"/>
      <c r="W58" s="132"/>
      <c r="X58" s="135"/>
      <c r="Y58" s="132"/>
      <c r="Z58" s="132"/>
      <c r="AA58" s="132"/>
      <c r="AB58" s="132"/>
      <c r="AC58" s="132"/>
      <c r="AD58" s="132"/>
      <c r="AE58" s="132"/>
      <c r="AF58" s="132"/>
      <c r="AG58" s="132"/>
      <c r="AH58" s="132"/>
      <c r="AI58" s="132"/>
      <c r="AJ58" s="132"/>
      <c r="AK58" s="134"/>
      <c r="AL58" s="132"/>
    </row>
    <row r="59" spans="2:38" x14ac:dyDescent="0.25">
      <c r="B59" s="1"/>
      <c r="C59" s="1"/>
      <c r="D59" s="1"/>
      <c r="E59" s="1"/>
      <c r="F59" s="20"/>
      <c r="G59" s="20"/>
      <c r="H59" s="20"/>
      <c r="I59" s="20"/>
      <c r="N59" s="127"/>
      <c r="O59" s="120"/>
      <c r="R59" s="120"/>
      <c r="U59" s="133"/>
      <c r="V59" s="132"/>
      <c r="W59" s="132"/>
      <c r="X59" s="135"/>
      <c r="Y59" s="132"/>
      <c r="Z59" s="132"/>
      <c r="AA59" s="132"/>
      <c r="AB59" s="132"/>
      <c r="AC59" s="132"/>
      <c r="AD59" s="132"/>
      <c r="AE59" s="132"/>
      <c r="AF59" s="132"/>
      <c r="AG59" s="132"/>
      <c r="AH59" s="132"/>
      <c r="AI59" s="132"/>
      <c r="AJ59" s="132"/>
      <c r="AK59" s="134"/>
      <c r="AL59" s="132"/>
    </row>
    <row r="60" spans="2:38" x14ac:dyDescent="0.25">
      <c r="B60" s="1"/>
      <c r="C60" s="1"/>
      <c r="D60" s="1"/>
      <c r="E60" s="1"/>
      <c r="F60" s="20"/>
      <c r="G60" s="20"/>
      <c r="H60" s="20"/>
      <c r="I60" s="20"/>
      <c r="N60" s="127"/>
      <c r="O60" s="120"/>
      <c r="R60" s="120"/>
      <c r="U60" s="133"/>
      <c r="V60" s="132"/>
      <c r="W60" s="132"/>
      <c r="X60" s="135"/>
      <c r="Y60" s="132"/>
      <c r="Z60" s="132"/>
      <c r="AA60" s="132"/>
      <c r="AB60" s="132"/>
      <c r="AC60" s="132"/>
      <c r="AD60" s="132"/>
      <c r="AE60" s="132"/>
      <c r="AF60" s="132"/>
      <c r="AG60" s="132"/>
      <c r="AH60" s="132"/>
      <c r="AI60" s="132"/>
      <c r="AJ60" s="132"/>
      <c r="AK60" s="134"/>
      <c r="AL60" s="132"/>
    </row>
    <row r="61" spans="2:38" x14ac:dyDescent="0.25">
      <c r="B61" s="1"/>
      <c r="C61" s="1"/>
      <c r="D61" s="1"/>
      <c r="E61" s="1"/>
      <c r="F61" s="20"/>
      <c r="G61" s="20"/>
      <c r="H61" s="20"/>
      <c r="I61" s="20"/>
      <c r="N61" s="127"/>
      <c r="O61" s="120"/>
      <c r="R61" s="120"/>
      <c r="U61" s="133"/>
      <c r="V61" s="132"/>
      <c r="W61" s="132"/>
      <c r="X61" s="135"/>
      <c r="Y61" s="132"/>
      <c r="Z61" s="132"/>
      <c r="AA61" s="132"/>
      <c r="AB61" s="132"/>
      <c r="AC61" s="132"/>
      <c r="AD61" s="132"/>
      <c r="AE61" s="132"/>
      <c r="AF61" s="132"/>
      <c r="AG61" s="132"/>
      <c r="AH61" s="132"/>
      <c r="AI61" s="132"/>
      <c r="AJ61" s="132"/>
      <c r="AK61" s="134"/>
      <c r="AL61" s="132"/>
    </row>
    <row r="62" spans="2:38" x14ac:dyDescent="0.25">
      <c r="B62" s="1"/>
      <c r="C62" s="1"/>
      <c r="D62" s="1"/>
      <c r="E62" s="1"/>
      <c r="F62" s="20"/>
      <c r="G62" s="20"/>
      <c r="H62" s="20"/>
      <c r="I62" s="20"/>
      <c r="N62" s="127"/>
      <c r="O62" s="120"/>
      <c r="R62" s="120"/>
      <c r="U62" s="133"/>
      <c r="V62" s="132"/>
      <c r="W62" s="132"/>
      <c r="X62" s="135"/>
      <c r="Y62" s="132"/>
      <c r="Z62" s="132"/>
      <c r="AA62" s="132"/>
      <c r="AB62" s="132"/>
      <c r="AC62" s="132"/>
      <c r="AD62" s="132"/>
      <c r="AE62" s="132"/>
      <c r="AF62" s="132"/>
      <c r="AG62" s="132"/>
      <c r="AH62" s="132"/>
      <c r="AI62" s="132"/>
      <c r="AJ62" s="132"/>
      <c r="AK62" s="134"/>
      <c r="AL62" s="132"/>
    </row>
    <row r="63" spans="2:38" x14ac:dyDescent="0.25">
      <c r="B63" s="1"/>
      <c r="C63" s="1"/>
      <c r="D63" s="1"/>
      <c r="E63" s="1"/>
      <c r="F63" s="20"/>
      <c r="G63" s="20"/>
      <c r="H63" s="20"/>
      <c r="I63" s="20"/>
      <c r="N63" s="127"/>
      <c r="O63" s="120"/>
      <c r="R63" s="120"/>
      <c r="U63" s="133"/>
      <c r="V63" s="132"/>
      <c r="W63" s="132"/>
      <c r="X63" s="135"/>
      <c r="Y63" s="132"/>
      <c r="Z63" s="132"/>
      <c r="AA63" s="132"/>
      <c r="AB63" s="132"/>
      <c r="AC63" s="132"/>
      <c r="AD63" s="132"/>
      <c r="AE63" s="132"/>
      <c r="AF63" s="132"/>
      <c r="AG63" s="132"/>
      <c r="AH63" s="132"/>
      <c r="AI63" s="132"/>
      <c r="AJ63" s="132"/>
      <c r="AK63" s="134"/>
      <c r="AL63" s="132"/>
    </row>
    <row r="64" spans="2:38" x14ac:dyDescent="0.25">
      <c r="B64" s="1"/>
      <c r="C64" s="1"/>
      <c r="D64" s="1"/>
      <c r="E64" s="1"/>
      <c r="F64" s="20"/>
      <c r="G64" s="20"/>
      <c r="H64" s="20"/>
      <c r="I64" s="20"/>
      <c r="N64" s="127"/>
      <c r="O64" s="120"/>
      <c r="R64" s="120"/>
      <c r="U64" s="133"/>
      <c r="V64" s="132"/>
      <c r="W64" s="132"/>
      <c r="X64" s="135"/>
      <c r="Y64" s="132"/>
      <c r="Z64" s="132"/>
      <c r="AA64" s="132"/>
      <c r="AB64" s="132"/>
      <c r="AC64" s="132"/>
      <c r="AD64" s="132"/>
      <c r="AE64" s="132"/>
      <c r="AF64" s="132"/>
      <c r="AG64" s="132"/>
      <c r="AH64" s="132"/>
      <c r="AI64" s="132"/>
      <c r="AJ64" s="132"/>
      <c r="AK64" s="134"/>
      <c r="AL64" s="132"/>
    </row>
  </sheetData>
  <sheetProtection selectLockedCells="1"/>
  <autoFilter ref="A4:T4"/>
  <dataConsolidate/>
  <mergeCells count="34">
    <mergeCell ref="AE3:AF3"/>
    <mergeCell ref="AK3:AK4"/>
    <mergeCell ref="AL3:AL4"/>
    <mergeCell ref="W3:W4"/>
    <mergeCell ref="X3:X4"/>
    <mergeCell ref="U2:V2"/>
    <mergeCell ref="N1:T1"/>
    <mergeCell ref="N49:Q49"/>
    <mergeCell ref="AE1:AF1"/>
    <mergeCell ref="AK2:AL2"/>
    <mergeCell ref="AG1:AJ3"/>
    <mergeCell ref="W1:X1"/>
    <mergeCell ref="Y1:Z1"/>
    <mergeCell ref="AA1:AB1"/>
    <mergeCell ref="AC1:AD1"/>
    <mergeCell ref="AC3:AD3"/>
    <mergeCell ref="AA3:AB3"/>
    <mergeCell ref="N51:Q51"/>
    <mergeCell ref="J50:M50"/>
    <mergeCell ref="J3:R3"/>
    <mergeCell ref="U3:U4"/>
    <mergeCell ref="V3:V4"/>
    <mergeCell ref="L19:M19"/>
    <mergeCell ref="L20:M20"/>
    <mergeCell ref="L25:M25"/>
    <mergeCell ref="L35:M35"/>
    <mergeCell ref="J52:M52"/>
    <mergeCell ref="J53:M53"/>
    <mergeCell ref="S3:T3"/>
    <mergeCell ref="O2:T2"/>
    <mergeCell ref="N50:Q50"/>
    <mergeCell ref="Y3:Z3"/>
    <mergeCell ref="L36:M36"/>
    <mergeCell ref="L46:M46"/>
  </mergeCells>
  <printOptions horizontalCentered="1"/>
  <pageMargins left="0.31496062992125984" right="0.31496062992125984" top="0.35433070866141736" bottom="0.35433070866141736" header="0.31496062992125984" footer="0.31496062992125984"/>
  <pageSetup paperSize="5" scale="49" fitToHeight="0" orientation="landscape" r:id="rId1"/>
  <headerFooter>
    <oddFooter>Page &amp;P of &amp;N</oddFooter>
  </headerFooter>
  <rowBreaks count="1" manualBreakCount="1">
    <brk id="27" max="37"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'[POA DPD 2023.xlsx]Libro de Códigos'!#REF!</xm:f>
          </x14:formula1>
          <xm:sqref>S5:T45</xm:sqref>
        </x14:dataValidation>
        <x14:dataValidation type="list" allowBlank="1" showInputMessage="1" showErrorMessage="1">
          <x14:formula1>
            <xm:f>'[POA DPD 2023.xlsx]Libro de Códigos'!#REF!</xm:f>
          </x14:formula1>
          <xm:sqref>R5:R6 R8:R44</xm:sqref>
        </x14:dataValidation>
        <x14:dataValidation type="list" allowBlank="1" showInputMessage="1" showErrorMessage="1">
          <x14:formula1>
            <xm:f>'https://minpre-my.sharepoint.com/Users/Juana Herrera.CPTTE-LT-AR/Documents/POA 2022/[Copy of POA MINPRE 2019 (Autosaved).xlsx]Libro de Códigos'!#REF!</xm:f>
          </x14:formula1>
          <xm:sqref>B5:B6 B8:B44</xm:sqref>
        </x14:dataValidation>
        <x14:dataValidation type="list" allowBlank="1" showInputMessage="1" showErrorMessage="1">
          <x14:formula1>
            <xm:f>'[POA DPD 2023.xlsx]Libro de Códigos'!#REF!</xm:f>
          </x14:formula1>
          <xm:sqref>W5:W6 W11 W15 W23:W24 W34 W37:W38 W18 W44</xm:sqref>
        </x14:dataValidation>
        <x14:dataValidation type="list" allowBlank="1" showInputMessage="1" showErrorMessage="1">
          <x14:formula1>
            <xm:f>'[POA DPD 2023.xlsx]Libro de Códigos'!#REF!</xm:f>
          </x14:formula1>
          <xm:sqref>O16:O17 O12:O14 O19:O22 O35:O36 O45:O46 O25:O33 O39:O43 O7:O10</xm:sqref>
        </x14:dataValidation>
        <x14:dataValidation type="list" allowBlank="1" showInputMessage="1" showErrorMessage="1">
          <x14:formula1>
            <xm:f>'https://minpre-my.sharepoint.com/Users/Juana Herrera.CPTTE-LT-AR/Documents/POA 2022/[Copy of POA MINPRE 2019 (Autosaved).xlsx]Clasificador de Avances'!#REF!</xm:f>
          </x14:formula1>
          <xm:sqref>W12:W14 W25:W33 W35:W36 W39:W43 W16:W17 W19:W22 W7:W10 AK5:AK46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45"/>
  <sheetViews>
    <sheetView topLeftCell="F1" zoomScale="80" zoomScaleNormal="80" zoomScaleSheetLayoutView="30" workbookViewId="0">
      <selection activeCell="L8" sqref="L8"/>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92.85546875" style="1" customWidth="1"/>
    <col min="10" max="10" width="43.140625" style="88" customWidth="1"/>
    <col min="11" max="11" width="30.140625" style="232" customWidth="1"/>
    <col min="12" max="12" width="44.42578125" style="88" customWidth="1"/>
    <col min="13" max="13" width="17.85546875" style="88" bestFit="1" customWidth="1"/>
    <col min="14" max="14" width="11.7109375" style="232" hidden="1" customWidth="1"/>
    <col min="15" max="16" width="17.42578125" style="88" customWidth="1"/>
    <col min="17" max="17" width="44.42578125" style="94" customWidth="1"/>
    <col min="18" max="18" width="13.85546875" style="22" bestFit="1" customWidth="1"/>
    <col min="19" max="19" width="23.85546875" style="22" hidden="1" customWidth="1"/>
    <col min="20" max="20" width="21.7109375" style="27" hidden="1" customWidth="1"/>
    <col min="21" max="21" width="6.85546875" style="232" hidden="1" customWidth="1"/>
    <col min="22" max="22" width="6" style="232" hidden="1" customWidth="1"/>
    <col min="23" max="23" width="6.85546875" style="232" hidden="1" customWidth="1"/>
    <col min="24" max="24" width="6" style="232" hidden="1" customWidth="1"/>
    <col min="25" max="25" width="6.85546875" style="232" hidden="1" customWidth="1"/>
    <col min="26" max="26" width="6" style="232" hidden="1" customWidth="1"/>
    <col min="27" max="27" width="6.85546875" style="232" hidden="1" customWidth="1"/>
    <col min="28" max="28" width="6" style="232" hidden="1" customWidth="1"/>
    <col min="29" max="31" width="73" style="232" hidden="1" customWidth="1"/>
    <col min="32" max="32" width="87.7109375" style="232" hidden="1" customWidth="1"/>
    <col min="33" max="33" width="21.42578125" style="94" customWidth="1"/>
    <col min="34" max="34" width="25.85546875" style="24" bestFit="1"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25">
      <c r="A1" s="114"/>
      <c r="B1" s="114"/>
      <c r="C1" s="114"/>
      <c r="D1" s="114"/>
      <c r="E1" s="114"/>
      <c r="F1" s="115"/>
      <c r="G1" s="115"/>
      <c r="H1" s="115"/>
      <c r="I1" s="231"/>
      <c r="J1" s="246" t="s">
        <v>162</v>
      </c>
      <c r="K1" s="246"/>
      <c r="L1" s="246"/>
      <c r="M1" s="246"/>
      <c r="N1" s="246"/>
      <c r="O1" s="246"/>
      <c r="P1" s="246"/>
      <c r="Q1" s="560"/>
      <c r="R1" s="561"/>
      <c r="S1" s="562"/>
      <c r="T1" s="563"/>
      <c r="U1" s="564"/>
      <c r="V1" s="565"/>
      <c r="W1" s="564"/>
      <c r="X1" s="565"/>
      <c r="Y1" s="564"/>
      <c r="Z1" s="565"/>
      <c r="AA1" s="564"/>
      <c r="AB1" s="565"/>
      <c r="AC1" s="566" t="s">
        <v>1</v>
      </c>
      <c r="AD1" s="567"/>
      <c r="AE1" s="567"/>
      <c r="AF1" s="568"/>
      <c r="AG1" s="560"/>
      <c r="AH1" s="561"/>
    </row>
    <row r="2" spans="1:60" s="117" customFormat="1" ht="34.5" customHeight="1" x14ac:dyDescent="0.2">
      <c r="A2" s="114"/>
      <c r="B2" s="114"/>
      <c r="C2" s="114"/>
      <c r="D2" s="114"/>
      <c r="E2" s="114"/>
      <c r="F2" s="115"/>
      <c r="G2" s="115"/>
      <c r="H2" s="115"/>
      <c r="I2" s="231"/>
      <c r="J2" s="118" t="s">
        <v>2</v>
      </c>
      <c r="K2" s="569" t="s">
        <v>256</v>
      </c>
      <c r="L2" s="569"/>
      <c r="M2" s="569"/>
      <c r="N2" s="569"/>
      <c r="O2" s="569"/>
      <c r="P2" s="570"/>
      <c r="Q2" s="301" t="s">
        <v>4</v>
      </c>
      <c r="R2" s="302"/>
      <c r="S2" s="571"/>
      <c r="T2" s="572"/>
      <c r="U2" s="573"/>
      <c r="V2" s="574"/>
      <c r="W2" s="573"/>
      <c r="X2" s="574"/>
      <c r="Y2" s="573"/>
      <c r="Z2" s="574"/>
      <c r="AA2" s="573"/>
      <c r="AB2" s="574"/>
      <c r="AC2" s="575"/>
      <c r="AD2" s="576"/>
      <c r="AE2" s="576"/>
      <c r="AF2" s="577"/>
      <c r="AG2" s="315" t="s">
        <v>5</v>
      </c>
      <c r="AH2" s="292"/>
    </row>
    <row r="3" spans="1:60" s="191" customFormat="1" ht="24.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578"/>
      <c r="AD3" s="579"/>
      <c r="AE3" s="579"/>
      <c r="AF3" s="580"/>
      <c r="AG3" s="305" t="s">
        <v>16</v>
      </c>
      <c r="AH3" s="316" t="s">
        <v>17</v>
      </c>
    </row>
    <row r="4" spans="1:60" s="150" customFormat="1" ht="106.5" customHeight="1" x14ac:dyDescent="0.3">
      <c r="A4" s="212" t="s">
        <v>18</v>
      </c>
      <c r="B4" s="212" t="s">
        <v>19</v>
      </c>
      <c r="C4" s="212" t="s">
        <v>20</v>
      </c>
      <c r="D4" s="212" t="s">
        <v>21</v>
      </c>
      <c r="E4" s="212" t="s">
        <v>22</v>
      </c>
      <c r="F4" s="213" t="s">
        <v>23</v>
      </c>
      <c r="G4" s="213" t="s">
        <v>24</v>
      </c>
      <c r="H4" s="213" t="s">
        <v>25</v>
      </c>
      <c r="I4" s="214"/>
      <c r="J4" s="215" t="s">
        <v>26</v>
      </c>
      <c r="K4" s="215" t="s">
        <v>27</v>
      </c>
      <c r="L4" s="215"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581"/>
      <c r="B5" s="582"/>
      <c r="C5" s="582">
        <v>1</v>
      </c>
      <c r="D5" s="582"/>
      <c r="E5" s="582"/>
      <c r="F5" s="198" t="s">
        <v>464</v>
      </c>
      <c r="G5" s="199"/>
      <c r="H5" s="199"/>
      <c r="I5" s="199"/>
      <c r="J5" s="139"/>
      <c r="K5" s="142"/>
      <c r="L5" s="139"/>
      <c r="M5" s="139"/>
      <c r="N5" s="142"/>
      <c r="O5" s="139" t="s">
        <v>12</v>
      </c>
      <c r="P5" s="139" t="s">
        <v>15</v>
      </c>
      <c r="Q5" s="143" t="s">
        <v>465</v>
      </c>
      <c r="R5" s="583">
        <v>100000</v>
      </c>
      <c r="S5" s="145" t="s">
        <v>252</v>
      </c>
      <c r="T5" s="146">
        <v>0.5</v>
      </c>
      <c r="U5" s="146"/>
      <c r="V5" s="147"/>
      <c r="W5" s="146"/>
      <c r="X5" s="147"/>
      <c r="Y5" s="146"/>
      <c r="Z5" s="147"/>
      <c r="AA5" s="147"/>
      <c r="AB5" s="147"/>
      <c r="AC5" s="147"/>
      <c r="AD5" s="147"/>
      <c r="AE5" s="147"/>
      <c r="AF5" s="147"/>
      <c r="AG5" s="148" t="s">
        <v>41</v>
      </c>
      <c r="AH5" s="149">
        <f>+AH6</f>
        <v>30482467.800000001</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584"/>
      <c r="B6" s="585"/>
      <c r="C6" s="585">
        <v>1</v>
      </c>
      <c r="D6" s="585">
        <v>1</v>
      </c>
      <c r="E6" s="585"/>
      <c r="F6" s="155"/>
      <c r="G6" s="154" t="s">
        <v>466</v>
      </c>
      <c r="H6" s="155"/>
      <c r="I6" s="155"/>
      <c r="J6" s="156"/>
      <c r="K6" s="152"/>
      <c r="L6" s="156"/>
      <c r="M6" s="156"/>
      <c r="N6" s="152"/>
      <c r="O6" s="156" t="s">
        <v>12</v>
      </c>
      <c r="P6" s="156" t="s">
        <v>15</v>
      </c>
      <c r="Q6" s="157"/>
      <c r="R6" s="158"/>
      <c r="S6" s="159"/>
      <c r="T6" s="200">
        <v>1</v>
      </c>
      <c r="U6" s="161">
        <v>0.25</v>
      </c>
      <c r="V6" s="161"/>
      <c r="W6" s="161">
        <v>0.25</v>
      </c>
      <c r="X6" s="152"/>
      <c r="Y6" s="161">
        <v>0.25</v>
      </c>
      <c r="Z6" s="162"/>
      <c r="AA6" s="161">
        <v>0.25</v>
      </c>
      <c r="AB6" s="162"/>
      <c r="AC6" s="162"/>
      <c r="AD6" s="162"/>
      <c r="AE6" s="162"/>
      <c r="AF6" s="162"/>
      <c r="AG6" s="156" t="s">
        <v>41</v>
      </c>
      <c r="AH6" s="163">
        <f>SUM(AH7:AH13)</f>
        <v>30482467.800000001</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91" customFormat="1" ht="36" customHeight="1" x14ac:dyDescent="0.3">
      <c r="A7" s="166" t="str">
        <f t="shared" ref="A7:A16" si="0">+ CONCATENATE("ID", "-", B7, "-",C7, ".", D7, ".", E7)</f>
        <v>ID-DAC-1.1.1</v>
      </c>
      <c r="B7" s="586" t="s">
        <v>257</v>
      </c>
      <c r="C7" s="586">
        <v>1</v>
      </c>
      <c r="D7" s="586">
        <v>1</v>
      </c>
      <c r="E7" s="586">
        <v>1</v>
      </c>
      <c r="F7" s="180"/>
      <c r="G7" s="587"/>
      <c r="H7" s="168" t="s">
        <v>165</v>
      </c>
      <c r="I7" s="180"/>
      <c r="J7" s="588" t="s">
        <v>459</v>
      </c>
      <c r="K7" s="167" t="s">
        <v>45</v>
      </c>
      <c r="L7" s="170" t="s">
        <v>467</v>
      </c>
      <c r="M7" s="170" t="s">
        <v>72</v>
      </c>
      <c r="N7" s="167" t="s">
        <v>46</v>
      </c>
      <c r="O7" s="170" t="s">
        <v>12</v>
      </c>
      <c r="P7" s="170" t="s">
        <v>15</v>
      </c>
      <c r="Q7" s="184"/>
      <c r="R7" s="185"/>
      <c r="S7" s="186"/>
      <c r="T7" s="186"/>
      <c r="U7" s="187"/>
      <c r="V7" s="187"/>
      <c r="W7" s="187"/>
      <c r="X7" s="188"/>
      <c r="Y7" s="187"/>
      <c r="Z7" s="189"/>
      <c r="AA7" s="187"/>
      <c r="AB7" s="189"/>
      <c r="AC7" s="538" t="s">
        <v>458</v>
      </c>
      <c r="AD7" s="538" t="s">
        <v>458</v>
      </c>
      <c r="AE7" s="538" t="s">
        <v>458</v>
      </c>
      <c r="AF7" s="538" t="s">
        <v>458</v>
      </c>
      <c r="AG7" s="170" t="s">
        <v>41</v>
      </c>
      <c r="AH7" s="178">
        <v>0</v>
      </c>
      <c r="AK7" s="589"/>
    </row>
    <row r="8" spans="1:60" s="191" customFormat="1" ht="36" customHeight="1" x14ac:dyDescent="0.3">
      <c r="A8" s="166" t="str">
        <f t="shared" si="0"/>
        <v>ID-DAC-1.1.2</v>
      </c>
      <c r="B8" s="586" t="s">
        <v>257</v>
      </c>
      <c r="C8" s="586">
        <v>1</v>
      </c>
      <c r="D8" s="586">
        <v>1</v>
      </c>
      <c r="E8" s="586">
        <v>2</v>
      </c>
      <c r="F8" s="180"/>
      <c r="G8" s="587"/>
      <c r="H8" s="168" t="s">
        <v>468</v>
      </c>
      <c r="I8" s="180"/>
      <c r="J8" s="588" t="s">
        <v>469</v>
      </c>
      <c r="K8" s="167" t="s">
        <v>257</v>
      </c>
      <c r="L8" s="170" t="s">
        <v>470</v>
      </c>
      <c r="M8" s="170" t="s">
        <v>72</v>
      </c>
      <c r="N8" s="167" t="s">
        <v>46</v>
      </c>
      <c r="O8" s="170" t="s">
        <v>12</v>
      </c>
      <c r="P8" s="170" t="s">
        <v>15</v>
      </c>
      <c r="Q8" s="184"/>
      <c r="R8" s="185"/>
      <c r="S8" s="186"/>
      <c r="T8" s="186"/>
      <c r="U8" s="187"/>
      <c r="V8" s="187"/>
      <c r="W8" s="187"/>
      <c r="X8" s="188"/>
      <c r="Y8" s="187"/>
      <c r="Z8" s="189"/>
      <c r="AA8" s="187"/>
      <c r="AB8" s="189"/>
      <c r="AC8" s="174"/>
      <c r="AD8" s="553"/>
      <c r="AE8" s="553"/>
      <c r="AF8" s="553"/>
      <c r="AG8" s="170" t="s">
        <v>41</v>
      </c>
      <c r="AH8" s="178">
        <v>0</v>
      </c>
      <c r="AK8" s="589"/>
    </row>
    <row r="9" spans="1:60" s="191" customFormat="1" ht="36" customHeight="1" x14ac:dyDescent="0.3">
      <c r="A9" s="166" t="str">
        <f t="shared" si="0"/>
        <v>ID-DAC-1.1.3</v>
      </c>
      <c r="B9" s="586" t="s">
        <v>257</v>
      </c>
      <c r="C9" s="586">
        <v>1</v>
      </c>
      <c r="D9" s="586">
        <v>1</v>
      </c>
      <c r="E9" s="586">
        <v>3</v>
      </c>
      <c r="F9" s="180"/>
      <c r="G9" s="587"/>
      <c r="H9" s="168" t="s">
        <v>471</v>
      </c>
      <c r="I9" s="180"/>
      <c r="J9" s="182" t="s">
        <v>456</v>
      </c>
      <c r="K9" s="167" t="s">
        <v>257</v>
      </c>
      <c r="L9" s="170" t="s">
        <v>470</v>
      </c>
      <c r="M9" s="170" t="s">
        <v>45</v>
      </c>
      <c r="N9" s="167" t="s">
        <v>46</v>
      </c>
      <c r="O9" s="170" t="s">
        <v>12</v>
      </c>
      <c r="P9" s="170" t="s">
        <v>15</v>
      </c>
      <c r="Q9" s="184"/>
      <c r="R9" s="185"/>
      <c r="S9" s="186"/>
      <c r="T9" s="186"/>
      <c r="U9" s="187"/>
      <c r="V9" s="187"/>
      <c r="W9" s="187"/>
      <c r="X9" s="188"/>
      <c r="Y9" s="187"/>
      <c r="Z9" s="189"/>
      <c r="AA9" s="187"/>
      <c r="AB9" s="189"/>
      <c r="AC9" s="535" t="s">
        <v>454</v>
      </c>
      <c r="AD9" s="535" t="s">
        <v>454</v>
      </c>
      <c r="AE9" s="535" t="s">
        <v>454</v>
      </c>
      <c r="AF9" s="535" t="s">
        <v>454</v>
      </c>
      <c r="AG9" s="170" t="s">
        <v>41</v>
      </c>
      <c r="AH9" s="178">
        <v>0</v>
      </c>
      <c r="AK9" s="589"/>
    </row>
    <row r="10" spans="1:60" s="175" customFormat="1" ht="36" customHeight="1" x14ac:dyDescent="0.3">
      <c r="A10" s="166" t="str">
        <f t="shared" si="0"/>
        <v>ID-DAC-1.1.4</v>
      </c>
      <c r="B10" s="586" t="s">
        <v>257</v>
      </c>
      <c r="C10" s="586">
        <v>1</v>
      </c>
      <c r="D10" s="586">
        <v>1</v>
      </c>
      <c r="E10" s="586">
        <v>4</v>
      </c>
      <c r="F10" s="168"/>
      <c r="G10" s="169"/>
      <c r="H10" s="168" t="s">
        <v>472</v>
      </c>
      <c r="I10" s="169"/>
      <c r="J10" s="588" t="s">
        <v>473</v>
      </c>
      <c r="K10" s="167" t="s">
        <v>257</v>
      </c>
      <c r="L10" s="170" t="s">
        <v>474</v>
      </c>
      <c r="M10" s="167" t="s">
        <v>38</v>
      </c>
      <c r="N10" s="167" t="s">
        <v>46</v>
      </c>
      <c r="O10" s="170" t="s">
        <v>12</v>
      </c>
      <c r="P10" s="170" t="s">
        <v>15</v>
      </c>
      <c r="Q10" s="171"/>
      <c r="R10" s="172"/>
      <c r="S10" s="172"/>
      <c r="T10" s="167"/>
      <c r="U10" s="172"/>
      <c r="V10" s="172"/>
      <c r="W10" s="172"/>
      <c r="X10" s="172"/>
      <c r="Y10" s="172"/>
      <c r="Z10" s="173"/>
      <c r="AA10" s="173"/>
      <c r="AB10" s="173"/>
      <c r="AC10" s="535" t="s">
        <v>446</v>
      </c>
      <c r="AD10" s="535" t="s">
        <v>446</v>
      </c>
      <c r="AE10" s="535" t="s">
        <v>446</v>
      </c>
      <c r="AF10" s="535" t="s">
        <v>475</v>
      </c>
      <c r="AG10" s="170" t="s">
        <v>41</v>
      </c>
      <c r="AH10" s="178">
        <f>50000</f>
        <v>50000</v>
      </c>
    </row>
    <row r="11" spans="1:60" s="175" customFormat="1" ht="36" customHeight="1" x14ac:dyDescent="0.3">
      <c r="A11" s="166" t="str">
        <f t="shared" si="0"/>
        <v>ID-DAC-1.1.5</v>
      </c>
      <c r="B11" s="586" t="s">
        <v>257</v>
      </c>
      <c r="C11" s="586">
        <v>1</v>
      </c>
      <c r="D11" s="586">
        <v>1</v>
      </c>
      <c r="E11" s="586">
        <v>5</v>
      </c>
      <c r="F11" s="168"/>
      <c r="G11" s="169"/>
      <c r="H11" s="168" t="s">
        <v>476</v>
      </c>
      <c r="I11" s="169"/>
      <c r="J11" s="182" t="s">
        <v>477</v>
      </c>
      <c r="K11" s="167" t="s">
        <v>257</v>
      </c>
      <c r="L11" s="170" t="s">
        <v>474</v>
      </c>
      <c r="M11" s="167" t="s">
        <v>72</v>
      </c>
      <c r="N11" s="167" t="s">
        <v>46</v>
      </c>
      <c r="O11" s="170" t="s">
        <v>12</v>
      </c>
      <c r="P11" s="170" t="s">
        <v>15</v>
      </c>
      <c r="Q11" s="171"/>
      <c r="R11" s="172"/>
      <c r="S11" s="172"/>
      <c r="T11" s="167"/>
      <c r="U11" s="172"/>
      <c r="V11" s="172"/>
      <c r="W11" s="172"/>
      <c r="X11" s="172"/>
      <c r="Y11" s="172"/>
      <c r="Z11" s="173"/>
      <c r="AA11" s="173"/>
      <c r="AB11" s="173"/>
      <c r="AC11" s="535" t="s">
        <v>446</v>
      </c>
      <c r="AD11" s="535" t="s">
        <v>446</v>
      </c>
      <c r="AE11" s="535" t="s">
        <v>446</v>
      </c>
      <c r="AF11" s="535" t="s">
        <v>446</v>
      </c>
      <c r="AG11" s="170" t="s">
        <v>41</v>
      </c>
      <c r="AH11" s="178">
        <f>4382467.8</f>
        <v>4382467.8</v>
      </c>
    </row>
    <row r="12" spans="1:60" s="175" customFormat="1" ht="36" customHeight="1" x14ac:dyDescent="0.3">
      <c r="A12" s="166" t="str">
        <f t="shared" si="0"/>
        <v>ID-DAC-1.1.6</v>
      </c>
      <c r="B12" s="586" t="s">
        <v>257</v>
      </c>
      <c r="C12" s="586">
        <v>1</v>
      </c>
      <c r="D12" s="586">
        <v>1</v>
      </c>
      <c r="E12" s="586">
        <v>6</v>
      </c>
      <c r="F12" s="168"/>
      <c r="G12" s="169"/>
      <c r="H12" s="168" t="s">
        <v>478</v>
      </c>
      <c r="I12" s="169"/>
      <c r="J12" s="182" t="s">
        <v>479</v>
      </c>
      <c r="K12" s="167" t="s">
        <v>257</v>
      </c>
      <c r="L12" s="170" t="s">
        <v>474</v>
      </c>
      <c r="M12" s="167" t="s">
        <v>260</v>
      </c>
      <c r="N12" s="167" t="s">
        <v>46</v>
      </c>
      <c r="O12" s="170" t="s">
        <v>12</v>
      </c>
      <c r="P12" s="170" t="s">
        <v>15</v>
      </c>
      <c r="Q12" s="171"/>
      <c r="R12" s="172"/>
      <c r="S12" s="172"/>
      <c r="T12" s="167"/>
      <c r="U12" s="172"/>
      <c r="V12" s="172"/>
      <c r="W12" s="172"/>
      <c r="X12" s="172"/>
      <c r="Y12" s="172"/>
      <c r="Z12" s="173"/>
      <c r="AA12" s="173"/>
      <c r="AB12" s="173"/>
      <c r="AC12" s="535" t="s">
        <v>480</v>
      </c>
      <c r="AD12" s="535" t="s">
        <v>480</v>
      </c>
      <c r="AE12" s="535" t="s">
        <v>480</v>
      </c>
      <c r="AF12" s="535" t="s">
        <v>480</v>
      </c>
      <c r="AG12" s="170" t="s">
        <v>41</v>
      </c>
      <c r="AH12" s="178">
        <v>0</v>
      </c>
    </row>
    <row r="13" spans="1:60" s="175" customFormat="1" ht="36" customHeight="1" x14ac:dyDescent="0.3">
      <c r="A13" s="166" t="str">
        <f t="shared" si="0"/>
        <v>ID-DAC-1.1.7</v>
      </c>
      <c r="B13" s="586" t="s">
        <v>257</v>
      </c>
      <c r="C13" s="586">
        <v>1</v>
      </c>
      <c r="D13" s="586">
        <v>1</v>
      </c>
      <c r="E13" s="586">
        <v>7</v>
      </c>
      <c r="F13" s="168"/>
      <c r="G13" s="169"/>
      <c r="H13" s="168" t="s">
        <v>481</v>
      </c>
      <c r="I13" s="169"/>
      <c r="J13" s="588" t="s">
        <v>473</v>
      </c>
      <c r="K13" s="167" t="s">
        <v>257</v>
      </c>
      <c r="L13" s="170" t="s">
        <v>474</v>
      </c>
      <c r="M13" s="170" t="s">
        <v>38</v>
      </c>
      <c r="N13" s="167" t="s">
        <v>46</v>
      </c>
      <c r="O13" s="170" t="s">
        <v>12</v>
      </c>
      <c r="P13" s="170" t="s">
        <v>15</v>
      </c>
      <c r="Q13" s="171"/>
      <c r="R13" s="172"/>
      <c r="S13" s="172"/>
      <c r="T13" s="167"/>
      <c r="U13" s="172"/>
      <c r="V13" s="172"/>
      <c r="W13" s="172"/>
      <c r="X13" s="172"/>
      <c r="Y13" s="172"/>
      <c r="Z13" s="173"/>
      <c r="AA13" s="173"/>
      <c r="AB13" s="173"/>
      <c r="AC13" s="535" t="s">
        <v>482</v>
      </c>
      <c r="AD13" s="535" t="s">
        <v>482</v>
      </c>
      <c r="AE13" s="535" t="s">
        <v>482</v>
      </c>
      <c r="AF13" s="535" t="s">
        <v>482</v>
      </c>
      <c r="AG13" s="170" t="s">
        <v>41</v>
      </c>
      <c r="AH13" s="178">
        <f>26050000</f>
        <v>26050000</v>
      </c>
    </row>
    <row r="14" spans="1:60" s="165" customFormat="1" ht="37.5" x14ac:dyDescent="0.3">
      <c r="A14" s="590"/>
      <c r="B14" s="591"/>
      <c r="C14" s="591">
        <v>2</v>
      </c>
      <c r="D14" s="591"/>
      <c r="E14" s="591"/>
      <c r="F14" s="198" t="s">
        <v>483</v>
      </c>
      <c r="G14" s="199"/>
      <c r="H14" s="199"/>
      <c r="I14" s="199"/>
      <c r="J14" s="139"/>
      <c r="K14" s="142"/>
      <c r="L14" s="139"/>
      <c r="M14" s="139"/>
      <c r="N14" s="142"/>
      <c r="O14" s="139" t="s">
        <v>12</v>
      </c>
      <c r="P14" s="139" t="s">
        <v>15</v>
      </c>
      <c r="Q14" s="592" t="s">
        <v>484</v>
      </c>
      <c r="R14" s="593">
        <v>1</v>
      </c>
      <c r="S14" s="594" t="s">
        <v>40</v>
      </c>
      <c r="T14" s="146">
        <v>0.25</v>
      </c>
      <c r="U14" s="595"/>
      <c r="V14" s="142"/>
      <c r="W14" s="595"/>
      <c r="X14" s="142"/>
      <c r="Y14" s="595"/>
      <c r="Z14" s="596"/>
      <c r="AA14" s="595"/>
      <c r="AB14" s="596"/>
      <c r="AC14" s="596"/>
      <c r="AD14" s="596"/>
      <c r="AE14" s="596"/>
      <c r="AF14" s="596"/>
      <c r="AG14" s="139" t="s">
        <v>41</v>
      </c>
      <c r="AH14" s="597">
        <f>+AH15</f>
        <v>0</v>
      </c>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0" s="175" customFormat="1" ht="37.5" x14ac:dyDescent="0.3">
      <c r="A15" s="598"/>
      <c r="B15" s="599"/>
      <c r="C15" s="599">
        <v>2</v>
      </c>
      <c r="D15" s="599">
        <v>1</v>
      </c>
      <c r="E15" s="599"/>
      <c r="F15" s="155"/>
      <c r="G15" s="154" t="s">
        <v>392</v>
      </c>
      <c r="H15" s="155"/>
      <c r="I15" s="155"/>
      <c r="J15" s="156"/>
      <c r="K15" s="600"/>
      <c r="L15" s="601"/>
      <c r="M15" s="601"/>
      <c r="N15" s="600"/>
      <c r="O15" s="601" t="s">
        <v>12</v>
      </c>
      <c r="P15" s="601" t="s">
        <v>15</v>
      </c>
      <c r="Q15" s="602"/>
      <c r="R15" s="603"/>
      <c r="S15" s="603"/>
      <c r="T15" s="200">
        <v>1</v>
      </c>
      <c r="U15" s="161">
        <v>0.25</v>
      </c>
      <c r="V15" s="161"/>
      <c r="W15" s="161">
        <v>0.25</v>
      </c>
      <c r="X15" s="152"/>
      <c r="Y15" s="161">
        <v>0.25</v>
      </c>
      <c r="Z15" s="162"/>
      <c r="AA15" s="161">
        <v>0.25</v>
      </c>
      <c r="AB15" s="604"/>
      <c r="AC15" s="605"/>
      <c r="AD15" s="605"/>
      <c r="AE15" s="605"/>
      <c r="AF15" s="605"/>
      <c r="AG15" s="601" t="s">
        <v>41</v>
      </c>
      <c r="AH15" s="606">
        <f>SUM(AH16:AH16)</f>
        <v>0</v>
      </c>
    </row>
    <row r="16" spans="1:60" s="175" customFormat="1" ht="37.5" x14ac:dyDescent="0.3">
      <c r="A16" s="166" t="str">
        <f t="shared" si="0"/>
        <v>ID-DAC-2.1.1</v>
      </c>
      <c r="B16" s="167" t="s">
        <v>257</v>
      </c>
      <c r="C16" s="167">
        <v>2</v>
      </c>
      <c r="D16" s="167">
        <v>1</v>
      </c>
      <c r="E16" s="167">
        <v>1</v>
      </c>
      <c r="F16" s="168"/>
      <c r="G16" s="169"/>
      <c r="H16" s="168" t="s">
        <v>485</v>
      </c>
      <c r="I16" s="169"/>
      <c r="J16" s="170" t="s">
        <v>486</v>
      </c>
      <c r="K16" s="167" t="s">
        <v>257</v>
      </c>
      <c r="L16" s="607" t="s">
        <v>487</v>
      </c>
      <c r="M16" s="170" t="s">
        <v>58</v>
      </c>
      <c r="N16" s="167" t="s">
        <v>59</v>
      </c>
      <c r="O16" s="170" t="s">
        <v>12</v>
      </c>
      <c r="P16" s="170" t="s">
        <v>15</v>
      </c>
      <c r="Q16" s="171"/>
      <c r="R16" s="172"/>
      <c r="S16" s="172"/>
      <c r="T16" s="167"/>
      <c r="U16" s="172"/>
      <c r="V16" s="172"/>
      <c r="W16" s="172"/>
      <c r="X16" s="172"/>
      <c r="Y16" s="172"/>
      <c r="Z16" s="173"/>
      <c r="AA16" s="173"/>
      <c r="AB16" s="173"/>
      <c r="AC16" s="535" t="s">
        <v>488</v>
      </c>
      <c r="AD16" s="535" t="s">
        <v>488</v>
      </c>
      <c r="AE16" s="535" t="s">
        <v>488</v>
      </c>
      <c r="AF16" s="535" t="s">
        <v>488</v>
      </c>
      <c r="AG16" s="170" t="s">
        <v>41</v>
      </c>
      <c r="AH16" s="178">
        <v>0</v>
      </c>
    </row>
    <row r="17" spans="1:60" s="151" customFormat="1" ht="37.5" x14ac:dyDescent="0.3">
      <c r="A17" s="198"/>
      <c r="B17" s="142"/>
      <c r="C17" s="142">
        <v>3</v>
      </c>
      <c r="D17" s="142"/>
      <c r="E17" s="142"/>
      <c r="F17" s="198" t="s">
        <v>489</v>
      </c>
      <c r="G17" s="199"/>
      <c r="H17" s="199"/>
      <c r="I17" s="199"/>
      <c r="J17" s="608"/>
      <c r="K17" s="142"/>
      <c r="L17" s="139"/>
      <c r="M17" s="139"/>
      <c r="N17" s="142"/>
      <c r="O17" s="139" t="s">
        <v>12</v>
      </c>
      <c r="P17" s="139" t="s">
        <v>15</v>
      </c>
      <c r="Q17" s="592" t="s">
        <v>484</v>
      </c>
      <c r="R17" s="593">
        <v>1</v>
      </c>
      <c r="S17" s="594" t="s">
        <v>40</v>
      </c>
      <c r="T17" s="146">
        <v>0.25</v>
      </c>
      <c r="U17" s="147"/>
      <c r="V17" s="147"/>
      <c r="W17" s="147"/>
      <c r="X17" s="147"/>
      <c r="Y17" s="147"/>
      <c r="Z17" s="147"/>
      <c r="AA17" s="147"/>
      <c r="AB17" s="147"/>
      <c r="AC17" s="147"/>
      <c r="AD17" s="147"/>
      <c r="AE17" s="147"/>
      <c r="AF17" s="147"/>
      <c r="AG17" s="148" t="s">
        <v>41</v>
      </c>
      <c r="AH17" s="149">
        <f>+AH18</f>
        <v>0</v>
      </c>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row>
    <row r="18" spans="1:60" s="165" customFormat="1" ht="37.5" x14ac:dyDescent="0.3">
      <c r="A18" s="584"/>
      <c r="B18" s="585"/>
      <c r="C18" s="585">
        <v>3</v>
      </c>
      <c r="D18" s="585">
        <v>1</v>
      </c>
      <c r="E18" s="585"/>
      <c r="F18" s="155"/>
      <c r="G18" s="154" t="s">
        <v>490</v>
      </c>
      <c r="H18" s="155"/>
      <c r="I18" s="155"/>
      <c r="J18" s="609"/>
      <c r="K18" s="152"/>
      <c r="L18" s="156"/>
      <c r="M18" s="156"/>
      <c r="N18" s="152"/>
      <c r="O18" s="156" t="s">
        <v>12</v>
      </c>
      <c r="P18" s="156" t="s">
        <v>15</v>
      </c>
      <c r="Q18" s="157"/>
      <c r="R18" s="158"/>
      <c r="S18" s="159"/>
      <c r="T18" s="200">
        <v>1</v>
      </c>
      <c r="U18" s="161">
        <v>0.25</v>
      </c>
      <c r="V18" s="161"/>
      <c r="W18" s="161">
        <v>0.25</v>
      </c>
      <c r="X18" s="152"/>
      <c r="Y18" s="161">
        <v>0.25</v>
      </c>
      <c r="Z18" s="162"/>
      <c r="AA18" s="161">
        <v>0.25</v>
      </c>
      <c r="AB18" s="162"/>
      <c r="AC18" s="162"/>
      <c r="AD18" s="162"/>
      <c r="AE18" s="162"/>
      <c r="AF18" s="162"/>
      <c r="AG18" s="156" t="s">
        <v>41</v>
      </c>
      <c r="AH18" s="163">
        <f>SUM(AH19:AH22)</f>
        <v>0</v>
      </c>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row>
    <row r="19" spans="1:60" s="175" customFormat="1" ht="36" customHeight="1" x14ac:dyDescent="0.3">
      <c r="A19" s="166" t="str">
        <f t="shared" ref="A19:A22" si="1">+ CONCATENATE("ID", "-", B19, "-",C19, ".", D19, ".", E19)</f>
        <v>ID-DAC-3.1.1</v>
      </c>
      <c r="B19" s="167" t="s">
        <v>257</v>
      </c>
      <c r="C19" s="167">
        <v>3</v>
      </c>
      <c r="D19" s="167">
        <v>1</v>
      </c>
      <c r="E19" s="167">
        <v>1</v>
      </c>
      <c r="F19" s="168"/>
      <c r="G19" s="169"/>
      <c r="H19" s="537" t="s">
        <v>491</v>
      </c>
      <c r="I19" s="547"/>
      <c r="J19" s="170" t="s">
        <v>279</v>
      </c>
      <c r="K19" s="167" t="s">
        <v>51</v>
      </c>
      <c r="L19" s="170" t="s">
        <v>492</v>
      </c>
      <c r="M19" s="170" t="s">
        <v>257</v>
      </c>
      <c r="N19" s="167" t="s">
        <v>59</v>
      </c>
      <c r="O19" s="170" t="s">
        <v>12</v>
      </c>
      <c r="P19" s="170" t="s">
        <v>15</v>
      </c>
      <c r="Q19" s="171"/>
      <c r="R19" s="172"/>
      <c r="S19" s="172"/>
      <c r="T19" s="167"/>
      <c r="U19" s="172"/>
      <c r="V19" s="172"/>
      <c r="W19" s="172"/>
      <c r="X19" s="172"/>
      <c r="Y19" s="172"/>
      <c r="Z19" s="173"/>
      <c r="AA19" s="173"/>
      <c r="AB19" s="173"/>
      <c r="AC19" s="535" t="s">
        <v>488</v>
      </c>
      <c r="AD19" s="535" t="s">
        <v>488</v>
      </c>
      <c r="AE19" s="535" t="s">
        <v>488</v>
      </c>
      <c r="AF19" s="535" t="s">
        <v>488</v>
      </c>
      <c r="AG19" s="170" t="s">
        <v>41</v>
      </c>
      <c r="AH19" s="178">
        <v>0</v>
      </c>
    </row>
    <row r="20" spans="1:60" s="175" customFormat="1" ht="36" customHeight="1" x14ac:dyDescent="0.3">
      <c r="A20" s="166" t="str">
        <f t="shared" si="1"/>
        <v>ID-DAC-3.1.2</v>
      </c>
      <c r="B20" s="167" t="s">
        <v>257</v>
      </c>
      <c r="C20" s="167">
        <v>3</v>
      </c>
      <c r="D20" s="167">
        <v>1</v>
      </c>
      <c r="E20" s="167">
        <v>2</v>
      </c>
      <c r="F20" s="168"/>
      <c r="G20" s="169"/>
      <c r="H20" s="168" t="s">
        <v>493</v>
      </c>
      <c r="I20" s="168"/>
      <c r="J20" s="170" t="s">
        <v>494</v>
      </c>
      <c r="K20" s="167" t="s">
        <v>257</v>
      </c>
      <c r="L20" s="607" t="s">
        <v>487</v>
      </c>
      <c r="M20" s="170" t="s">
        <v>72</v>
      </c>
      <c r="N20" s="167" t="s">
        <v>59</v>
      </c>
      <c r="O20" s="170" t="s">
        <v>12</v>
      </c>
      <c r="P20" s="170" t="s">
        <v>13</v>
      </c>
      <c r="Q20" s="171"/>
      <c r="R20" s="172"/>
      <c r="S20" s="172"/>
      <c r="T20" s="167"/>
      <c r="U20" s="172"/>
      <c r="V20" s="172"/>
      <c r="W20" s="172"/>
      <c r="X20" s="172"/>
      <c r="Y20" s="172"/>
      <c r="Z20" s="173"/>
      <c r="AA20" s="173"/>
      <c r="AB20" s="173"/>
      <c r="AC20" s="535" t="s">
        <v>488</v>
      </c>
      <c r="AD20" s="535" t="s">
        <v>488</v>
      </c>
      <c r="AE20" s="535" t="s">
        <v>488</v>
      </c>
      <c r="AF20" s="535" t="s">
        <v>488</v>
      </c>
      <c r="AG20" s="170" t="s">
        <v>41</v>
      </c>
      <c r="AH20" s="178">
        <v>0</v>
      </c>
    </row>
    <row r="21" spans="1:60" s="175" customFormat="1" ht="36" customHeight="1" x14ac:dyDescent="0.3">
      <c r="A21" s="166" t="str">
        <f t="shared" si="1"/>
        <v>ID-DAC-3.1.3</v>
      </c>
      <c r="B21" s="167" t="s">
        <v>257</v>
      </c>
      <c r="C21" s="167">
        <v>3</v>
      </c>
      <c r="D21" s="167">
        <v>1</v>
      </c>
      <c r="E21" s="167">
        <v>3</v>
      </c>
      <c r="F21" s="168"/>
      <c r="G21" s="169"/>
      <c r="H21" s="168" t="s">
        <v>495</v>
      </c>
      <c r="I21" s="168"/>
      <c r="J21" s="170" t="s">
        <v>496</v>
      </c>
      <c r="K21" s="167" t="s">
        <v>257</v>
      </c>
      <c r="L21" s="607" t="s">
        <v>487</v>
      </c>
      <c r="M21" s="170" t="s">
        <v>72</v>
      </c>
      <c r="N21" s="167" t="s">
        <v>59</v>
      </c>
      <c r="O21" s="170" t="s">
        <v>12</v>
      </c>
      <c r="P21" s="170" t="s">
        <v>15</v>
      </c>
      <c r="Q21" s="171"/>
      <c r="R21" s="172"/>
      <c r="S21" s="172"/>
      <c r="T21" s="167"/>
      <c r="U21" s="172"/>
      <c r="V21" s="172"/>
      <c r="W21" s="172"/>
      <c r="X21" s="172"/>
      <c r="Y21" s="172"/>
      <c r="Z21" s="173"/>
      <c r="AA21" s="173"/>
      <c r="AB21" s="173"/>
      <c r="AC21" s="535" t="s">
        <v>488</v>
      </c>
      <c r="AD21" s="535" t="s">
        <v>488</v>
      </c>
      <c r="AE21" s="535" t="s">
        <v>488</v>
      </c>
      <c r="AF21" s="535" t="s">
        <v>488</v>
      </c>
      <c r="AG21" s="170" t="s">
        <v>41</v>
      </c>
      <c r="AH21" s="178">
        <v>0</v>
      </c>
    </row>
    <row r="22" spans="1:60" s="150" customFormat="1" ht="36" customHeight="1" x14ac:dyDescent="0.3">
      <c r="A22" s="166" t="str">
        <f t="shared" si="1"/>
        <v>ID-DAC-3.1.4</v>
      </c>
      <c r="B22" s="167" t="s">
        <v>257</v>
      </c>
      <c r="C22" s="167">
        <v>3</v>
      </c>
      <c r="D22" s="167">
        <v>1</v>
      </c>
      <c r="E22" s="167">
        <v>4</v>
      </c>
      <c r="H22" s="610" t="s">
        <v>497</v>
      </c>
      <c r="I22" s="611"/>
      <c r="J22" s="612" t="s">
        <v>498</v>
      </c>
      <c r="K22" s="167" t="s">
        <v>51</v>
      </c>
      <c r="L22" s="170" t="s">
        <v>492</v>
      </c>
      <c r="M22" s="170" t="s">
        <v>72</v>
      </c>
      <c r="N22" s="167" t="s">
        <v>59</v>
      </c>
      <c r="O22" s="170" t="s">
        <v>12</v>
      </c>
      <c r="P22" s="170" t="s">
        <v>15</v>
      </c>
      <c r="Q22" s="226"/>
      <c r="T22" s="529"/>
      <c r="AG22" s="170" t="s">
        <v>41</v>
      </c>
      <c r="AH22" s="178">
        <v>0</v>
      </c>
    </row>
    <row r="23" spans="1:60" s="150" customFormat="1" ht="19.5" thickBot="1" x14ac:dyDescent="0.35">
      <c r="J23" s="226"/>
      <c r="L23" s="228"/>
      <c r="M23" s="228"/>
      <c r="O23" s="228"/>
      <c r="P23" s="228"/>
      <c r="Q23" s="226"/>
      <c r="T23" s="529"/>
      <c r="AG23" s="228"/>
    </row>
    <row r="24" spans="1:60" s="150" customFormat="1" ht="19.5" thickBot="1" x14ac:dyDescent="0.35">
      <c r="J24" s="226"/>
      <c r="L24" s="228"/>
      <c r="M24" s="228"/>
      <c r="O24" s="228"/>
      <c r="P24" s="228"/>
      <c r="Q24" s="226"/>
      <c r="T24" s="529"/>
      <c r="AG24" s="613" t="s">
        <v>98</v>
      </c>
      <c r="AH24" s="230">
        <f>+AH17+AH14+AH5</f>
        <v>30482467.800000001</v>
      </c>
    </row>
    <row r="25" spans="1:60" s="150" customFormat="1" ht="18.75" x14ac:dyDescent="0.3">
      <c r="J25" s="226"/>
      <c r="L25" s="228"/>
      <c r="M25" s="228"/>
      <c r="O25" s="228"/>
      <c r="P25" s="228"/>
      <c r="Q25" s="226"/>
      <c r="T25" s="529"/>
      <c r="AG25" s="228"/>
    </row>
    <row r="26" spans="1:60" s="150" customFormat="1" ht="18.75" x14ac:dyDescent="0.3">
      <c r="J26" s="226"/>
      <c r="L26" s="228"/>
      <c r="M26" s="228"/>
      <c r="O26" s="228"/>
      <c r="P26" s="228"/>
      <c r="Q26" s="226"/>
      <c r="T26" s="529"/>
      <c r="AG26" s="228"/>
    </row>
    <row r="27" spans="1:60" s="150" customFormat="1" ht="18.75" x14ac:dyDescent="0.3">
      <c r="J27" s="226"/>
      <c r="L27" s="228"/>
      <c r="M27" s="228"/>
      <c r="O27" s="228"/>
      <c r="P27" s="228"/>
      <c r="Q27" s="226"/>
      <c r="T27" s="529"/>
      <c r="AG27" s="228"/>
    </row>
    <row r="28" spans="1:60" s="150" customFormat="1" ht="18.75" x14ac:dyDescent="0.3">
      <c r="J28" s="226"/>
      <c r="L28" s="228"/>
      <c r="M28" s="228"/>
      <c r="O28" s="228"/>
      <c r="P28" s="228"/>
      <c r="Q28" s="226"/>
      <c r="T28" s="529"/>
      <c r="AG28" s="228"/>
    </row>
    <row r="29" spans="1:60" s="150" customFormat="1" ht="19.5" thickBot="1" x14ac:dyDescent="0.35">
      <c r="J29" s="614"/>
      <c r="K29" s="614"/>
      <c r="L29" s="614"/>
      <c r="M29" s="614"/>
      <c r="O29" s="228"/>
      <c r="P29" s="228"/>
      <c r="Q29" s="226"/>
      <c r="T29" s="529"/>
      <c r="AG29" s="228"/>
    </row>
    <row r="30" spans="1:60" s="150" customFormat="1" ht="18.75" x14ac:dyDescent="0.3">
      <c r="F30" s="283"/>
      <c r="G30" s="283"/>
      <c r="H30" s="283"/>
      <c r="I30" s="283"/>
      <c r="J30" s="283" t="s">
        <v>499</v>
      </c>
      <c r="K30" s="283"/>
      <c r="L30" s="283"/>
      <c r="M30" s="283"/>
      <c r="O30" s="615"/>
      <c r="P30" s="615"/>
      <c r="Q30" s="226"/>
      <c r="T30" s="529"/>
      <c r="AG30" s="226"/>
    </row>
    <row r="31" spans="1:60" s="150" customFormat="1" ht="18.75" x14ac:dyDescent="0.3">
      <c r="J31" s="283" t="s">
        <v>487</v>
      </c>
      <c r="K31" s="283"/>
      <c r="L31" s="283"/>
      <c r="M31" s="283"/>
      <c r="O31" s="615"/>
      <c r="P31" s="615"/>
      <c r="Q31" s="226"/>
      <c r="T31" s="529"/>
      <c r="AG31" s="226"/>
    </row>
    <row r="32" spans="1:60" s="120" customFormat="1" ht="12.75" x14ac:dyDescent="0.2">
      <c r="F32" s="244"/>
      <c r="G32" s="244"/>
      <c r="H32" s="244"/>
      <c r="I32" s="244"/>
      <c r="J32" s="127"/>
      <c r="K32" s="235"/>
      <c r="L32" s="129"/>
      <c r="M32" s="129"/>
      <c r="N32" s="235"/>
      <c r="O32" s="129"/>
      <c r="P32" s="129"/>
      <c r="Q32" s="127"/>
      <c r="T32" s="130"/>
      <c r="AG32" s="129"/>
    </row>
    <row r="33" spans="2:34" s="120" customFormat="1" ht="12.75" x14ac:dyDescent="0.2">
      <c r="F33" s="244"/>
      <c r="G33" s="244"/>
      <c r="H33" s="244"/>
      <c r="I33" s="244"/>
      <c r="J33" s="127"/>
      <c r="L33" s="129"/>
      <c r="M33" s="129"/>
      <c r="O33" s="129"/>
      <c r="P33" s="129"/>
      <c r="Q33" s="127"/>
      <c r="T33" s="130"/>
      <c r="AG33" s="129"/>
    </row>
    <row r="34" spans="2:34" s="120" customFormat="1" ht="12.75" x14ac:dyDescent="0.2">
      <c r="J34" s="127"/>
      <c r="L34" s="129"/>
      <c r="M34" s="129"/>
      <c r="O34" s="129"/>
      <c r="P34" s="129"/>
      <c r="Q34" s="127"/>
      <c r="T34" s="130"/>
      <c r="AG34" s="129"/>
    </row>
    <row r="35" spans="2:34" s="120" customFormat="1" ht="12.75" x14ac:dyDescent="0.2">
      <c r="J35" s="127"/>
      <c r="L35" s="129"/>
      <c r="M35" s="129"/>
      <c r="O35" s="129"/>
      <c r="P35" s="129"/>
      <c r="Q35" s="127"/>
      <c r="T35" s="130"/>
      <c r="AG35" s="129"/>
    </row>
    <row r="36" spans="2:34" s="120" customFormat="1" ht="12.75" x14ac:dyDescent="0.2">
      <c r="J36" s="127"/>
      <c r="L36" s="129"/>
      <c r="M36" s="129"/>
      <c r="O36" s="129"/>
      <c r="P36" s="129"/>
      <c r="Q36" s="127"/>
      <c r="T36" s="130"/>
      <c r="AG36" s="129"/>
    </row>
    <row r="37" spans="2:34" s="120" customFormat="1" ht="12.75" x14ac:dyDescent="0.2">
      <c r="J37" s="127"/>
      <c r="L37" s="129"/>
      <c r="M37" s="129"/>
      <c r="O37" s="129"/>
      <c r="P37" s="129"/>
      <c r="Q37" s="127"/>
      <c r="T37" s="130"/>
      <c r="AG37" s="129"/>
    </row>
    <row r="38" spans="2:34" s="120" customFormat="1" ht="12.75" x14ac:dyDescent="0.2">
      <c r="J38" s="127"/>
      <c r="L38" s="129"/>
      <c r="M38" s="129"/>
      <c r="O38" s="129"/>
      <c r="P38" s="129"/>
      <c r="Q38" s="127"/>
      <c r="T38" s="130"/>
      <c r="AG38" s="129"/>
    </row>
    <row r="39" spans="2:34" s="120" customFormat="1" ht="12.75" x14ac:dyDescent="0.2">
      <c r="J39" s="127"/>
      <c r="L39" s="129"/>
      <c r="M39" s="129"/>
      <c r="O39" s="129"/>
      <c r="P39" s="129"/>
      <c r="Q39" s="127"/>
      <c r="T39" s="130"/>
      <c r="AG39" s="129"/>
    </row>
    <row r="40" spans="2:34" s="120" customFormat="1" ht="12.75" x14ac:dyDescent="0.2">
      <c r="J40" s="127"/>
      <c r="L40" s="129"/>
      <c r="M40" s="129"/>
      <c r="O40" s="129"/>
      <c r="P40" s="129"/>
      <c r="Q40" s="127"/>
      <c r="T40" s="130"/>
      <c r="AG40" s="129"/>
    </row>
    <row r="41" spans="2:34" s="120" customFormat="1" ht="12.75" x14ac:dyDescent="0.2">
      <c r="J41" s="127"/>
      <c r="L41" s="129"/>
      <c r="M41" s="129"/>
      <c r="O41" s="129"/>
      <c r="P41" s="129"/>
      <c r="Q41" s="127"/>
      <c r="T41" s="130"/>
      <c r="AG41" s="129"/>
    </row>
    <row r="42" spans="2:34" s="120" customFormat="1" ht="12.75" x14ac:dyDescent="0.2">
      <c r="J42" s="127"/>
      <c r="L42" s="129"/>
      <c r="M42" s="129"/>
      <c r="O42" s="129"/>
      <c r="P42" s="129"/>
      <c r="Q42" s="127"/>
      <c r="T42" s="130"/>
      <c r="AG42" s="129"/>
    </row>
    <row r="43" spans="2:34" s="120" customFormat="1" ht="12.75" x14ac:dyDescent="0.2">
      <c r="J43" s="127"/>
      <c r="L43" s="129"/>
      <c r="M43" s="129"/>
      <c r="O43" s="129"/>
      <c r="P43" s="129"/>
      <c r="Q43" s="127"/>
      <c r="T43" s="130"/>
      <c r="AG43" s="129"/>
    </row>
    <row r="44" spans="2:34" s="120" customFormat="1" ht="12.75" x14ac:dyDescent="0.2">
      <c r="J44" s="127"/>
      <c r="L44" s="129"/>
      <c r="M44" s="129"/>
      <c r="O44" s="129"/>
      <c r="P44" s="129"/>
      <c r="Q44" s="127"/>
      <c r="T44" s="130"/>
      <c r="AG44" s="129"/>
    </row>
    <row r="45" spans="2:34" s="120" customFormat="1" ht="12.75" x14ac:dyDescent="0.2">
      <c r="B45" s="235"/>
      <c r="C45" s="616"/>
      <c r="D45" s="616"/>
      <c r="E45" s="616"/>
      <c r="J45" s="129"/>
      <c r="K45" s="235"/>
      <c r="L45" s="129"/>
      <c r="M45" s="129"/>
      <c r="N45" s="235"/>
      <c r="O45" s="129"/>
      <c r="P45" s="129"/>
      <c r="Q45" s="617"/>
      <c r="R45" s="616"/>
      <c r="S45" s="616"/>
      <c r="T45" s="618"/>
      <c r="U45" s="235"/>
      <c r="V45" s="235"/>
      <c r="W45" s="235"/>
      <c r="X45" s="235"/>
      <c r="Y45" s="235"/>
      <c r="Z45" s="235"/>
      <c r="AA45" s="235"/>
      <c r="AB45" s="235"/>
      <c r="AC45" s="235"/>
      <c r="AD45" s="235"/>
      <c r="AE45" s="235"/>
      <c r="AF45" s="235"/>
      <c r="AG45" s="617"/>
      <c r="AH45" s="619"/>
    </row>
  </sheetData>
  <mergeCells count="29">
    <mergeCell ref="F33:I33"/>
    <mergeCell ref="H19:I19"/>
    <mergeCell ref="J29:M29"/>
    <mergeCell ref="F30:I30"/>
    <mergeCell ref="J30:M30"/>
    <mergeCell ref="J31:M31"/>
    <mergeCell ref="F32:I32"/>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19685039370078741" right="0.19685039370078741" top="0.23622047244094491" bottom="0.23622047244094491" header="0.31496062992125984" footer="0.31496062992125984"/>
  <pageSetup paperSize="5" scale="45" fitToHeight="0" orientation="landscape" r:id="rId1"/>
  <headerFooter>
    <oddFooter>Page &amp;P of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Dirección de Asuntos Comunitarios 2023.xlsx]Libro de Códigos'!#REF!</xm:f>
          </x14:formula1>
          <xm:sqref>N5:N22</xm:sqref>
        </x14:dataValidation>
        <x14:dataValidation type="list" allowBlank="1" showInputMessage="1" showErrorMessage="1">
          <x14:formula1>
            <xm:f>'C:\Users\Aileen Decamps\AppData\Local\Temp\Temp1_FW_ PAO 2023 Firmados .zip\[POA Dirección de Asuntos Comunitarios 2023.xlsx]Libro de Códigos'!#REF!</xm:f>
          </x14:formula1>
          <xm:sqref>O5:P22</xm:sqref>
        </x14:dataValidation>
        <x14:dataValidation type="list" allowBlank="1" showInputMessage="1" showErrorMessage="1">
          <x14:formula1>
            <xm:f>'https://minpre-my.sharepoint.com/Users/Aileen Decamps/Downloads/[Copy of POA MINPRE 2019 (Autosaved).xlsx]Libro de Códigos'!#REF!</xm:f>
          </x14:formula1>
          <xm:sqref>B5:B6</xm:sqref>
        </x14:dataValidation>
        <x14:dataValidation type="list" allowBlank="1" showInputMessage="1" showErrorMessage="1">
          <x14:formula1>
            <xm:f>'https://minpre-my.sharepoint.com/Users/Aileen Decamps/Downloads/[Copy of POA MINPRE 2019 (Autosaved).xlsx]Clasificador de Avances'!#REF!</xm:f>
          </x14:formula1>
          <xm:sqref>S15:S16 S10:S13 S19:S21 AG5:AG22</xm:sqref>
        </x14:dataValidation>
        <x14:dataValidation type="list" allowBlank="1" showInputMessage="1" showErrorMessage="1">
          <x14:formula1>
            <xm:f>'C:\Users\Aileen Decamps\AppData\Local\Temp\Temp1_FW_ PAO 2023 Firmados .zip\[POA Dirección de Asuntos Comunitarios 2023.xlsx]Libro de Códigos'!#REF!</xm:f>
          </x14:formula1>
          <xm:sqref>S5:S9 S14 S17:S18</xm:sqref>
        </x14:dataValidation>
        <x14:dataValidation type="list" allowBlank="1" showInputMessage="1" showErrorMessage="1">
          <x14:formula1>
            <xm:f>'C:\Users\Aileen Decamps\AppData\Local\Temp\Temp1_FW_ PAO 2023 Firmados .zip\[POA Dirección de Asuntos Comunitarios 2023.xlsx]Libro de Códigos'!#REF!</xm:f>
          </x14:formula1>
          <xm:sqref>K7:K13 K15:K16 K19:K22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64"/>
  <sheetViews>
    <sheetView showGridLines="0" view="pageBreakPreview" topLeftCell="J4" zoomScale="70" zoomScaleNormal="70" zoomScaleSheetLayoutView="70" workbookViewId="0">
      <selection activeCell="L33" sqref="L33"/>
    </sheetView>
  </sheetViews>
  <sheetFormatPr defaultColWidth="11.42578125" defaultRowHeight="15.75" x14ac:dyDescent="0.25"/>
  <cols>
    <col min="1" max="1" width="14.7109375" style="1" hidden="1" customWidth="1"/>
    <col min="2" max="2" width="13.42578125" style="232" hidden="1" customWidth="1"/>
    <col min="3" max="5" width="13.42578125" style="22" hidden="1" customWidth="1"/>
    <col min="6" max="8" width="5.42578125" style="1" customWidth="1"/>
    <col min="9" max="9" width="76.7109375" style="1" customWidth="1"/>
    <col min="10" max="10" width="80.85546875" style="88" customWidth="1"/>
    <col min="11" max="11" width="23.7109375" style="232" customWidth="1"/>
    <col min="12" max="12" width="52.28515625" style="232" customWidth="1"/>
    <col min="13" max="13" width="19.28515625" style="88" customWidth="1"/>
    <col min="14" max="14" width="16.28515625" style="232" hidden="1" customWidth="1"/>
    <col min="15" max="15" width="23.85546875" style="88" customWidth="1"/>
    <col min="16" max="16" width="24.28515625" style="88" customWidth="1"/>
    <col min="17" max="17" width="36.28515625" style="525" customWidth="1"/>
    <col min="18" max="18" width="18.7109375" style="523" customWidth="1"/>
    <col min="19" max="19" width="17.5703125" style="523" hidden="1" customWidth="1"/>
    <col min="20" max="20" width="16" style="524" hidden="1" customWidth="1"/>
    <col min="21" max="28" width="8.7109375" style="237" hidden="1" customWidth="1"/>
    <col min="29" max="29" width="53.28515625" style="237" hidden="1" customWidth="1"/>
    <col min="30" max="30" width="46.140625" style="237" hidden="1" customWidth="1"/>
    <col min="31" max="32" width="39.140625" style="237" hidden="1" customWidth="1"/>
    <col min="33" max="33" width="21" style="523" customWidth="1"/>
    <col min="34" max="34" width="27.42578125" style="522" bestFit="1"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3">
      <c r="A1" s="114"/>
      <c r="B1" s="114"/>
      <c r="C1" s="114"/>
      <c r="D1" s="114"/>
      <c r="E1" s="114"/>
      <c r="F1" s="115"/>
      <c r="G1" s="115"/>
      <c r="H1" s="115"/>
      <c r="I1" s="231"/>
      <c r="J1" s="246" t="s">
        <v>162</v>
      </c>
      <c r="K1" s="246"/>
      <c r="L1" s="246"/>
      <c r="M1" s="246"/>
      <c r="N1" s="246"/>
      <c r="O1" s="246"/>
      <c r="P1" s="246"/>
      <c r="Q1" s="221"/>
      <c r="R1" s="191"/>
      <c r="S1" s="299"/>
      <c r="T1" s="300"/>
      <c r="U1" s="284"/>
      <c r="V1" s="285"/>
      <c r="W1" s="284"/>
      <c r="X1" s="285"/>
      <c r="Y1" s="284"/>
      <c r="Z1" s="285"/>
      <c r="AA1" s="284"/>
      <c r="AB1" s="285"/>
      <c r="AC1" s="306" t="s">
        <v>1</v>
      </c>
      <c r="AD1" s="307"/>
      <c r="AE1" s="307"/>
      <c r="AF1" s="308"/>
      <c r="AG1" s="191"/>
      <c r="AH1" s="191"/>
    </row>
    <row r="2" spans="1:60" s="117" customFormat="1" ht="42.75" customHeight="1" x14ac:dyDescent="0.2">
      <c r="A2" s="114"/>
      <c r="B2" s="114"/>
      <c r="C2" s="114"/>
      <c r="D2" s="114"/>
      <c r="E2" s="114"/>
      <c r="F2" s="115"/>
      <c r="G2" s="115"/>
      <c r="H2" s="115"/>
      <c r="I2" s="231"/>
      <c r="J2" s="118" t="s">
        <v>2</v>
      </c>
      <c r="K2" s="559" t="s">
        <v>253</v>
      </c>
      <c r="L2" s="559"/>
      <c r="M2" s="559"/>
      <c r="N2" s="559"/>
      <c r="O2" s="559"/>
      <c r="P2" s="558"/>
      <c r="Q2" s="291" t="s">
        <v>4</v>
      </c>
      <c r="R2" s="292"/>
      <c r="S2" s="222"/>
      <c r="T2" s="223"/>
      <c r="U2" s="224"/>
      <c r="V2" s="239"/>
      <c r="W2" s="224"/>
      <c r="X2" s="239"/>
      <c r="Y2" s="224"/>
      <c r="Z2" s="239"/>
      <c r="AA2" s="224"/>
      <c r="AB2" s="239"/>
      <c r="AC2" s="309"/>
      <c r="AD2" s="310"/>
      <c r="AE2" s="310"/>
      <c r="AF2" s="311"/>
      <c r="AG2" s="315" t="s">
        <v>5</v>
      </c>
      <c r="AH2" s="292"/>
    </row>
    <row r="3" spans="1:60" s="191" customFormat="1" ht="3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312"/>
      <c r="AD3" s="313"/>
      <c r="AE3" s="313"/>
      <c r="AF3" s="314"/>
      <c r="AG3" s="305" t="s">
        <v>16</v>
      </c>
      <c r="AH3" s="316" t="s">
        <v>17</v>
      </c>
    </row>
    <row r="4" spans="1:60" s="150" customFormat="1" ht="123" customHeight="1"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45.75" customHeight="1" x14ac:dyDescent="0.3">
      <c r="A5" s="198"/>
      <c r="B5" s="142"/>
      <c r="C5" s="142">
        <v>1</v>
      </c>
      <c r="D5" s="142"/>
      <c r="E5" s="142"/>
      <c r="F5" s="198" t="s">
        <v>463</v>
      </c>
      <c r="G5" s="199"/>
      <c r="H5" s="199"/>
      <c r="I5" s="199"/>
      <c r="J5" s="139"/>
      <c r="K5" s="142"/>
      <c r="L5" s="142"/>
      <c r="M5" s="139"/>
      <c r="N5" s="142" t="s">
        <v>46</v>
      </c>
      <c r="O5" s="139" t="s">
        <v>12</v>
      </c>
      <c r="P5" s="139" t="s">
        <v>60</v>
      </c>
      <c r="Q5" s="143" t="s">
        <v>461</v>
      </c>
      <c r="R5" s="557">
        <v>100000</v>
      </c>
      <c r="S5" s="145" t="s">
        <v>252</v>
      </c>
      <c r="T5" s="146">
        <v>0.7</v>
      </c>
      <c r="U5" s="146"/>
      <c r="V5" s="147"/>
      <c r="W5" s="146"/>
      <c r="X5" s="147"/>
      <c r="Y5" s="146"/>
      <c r="Z5" s="147"/>
      <c r="AA5" s="147"/>
      <c r="AB5" s="147"/>
      <c r="AC5" s="147"/>
      <c r="AD5" s="147"/>
      <c r="AE5" s="147"/>
      <c r="AF5" s="147"/>
      <c r="AG5" s="148" t="s">
        <v>41</v>
      </c>
      <c r="AH5" s="149">
        <f>AH6+AH14+AH16</f>
        <v>41159847.399999999</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154"/>
      <c r="B6" s="152"/>
      <c r="C6" s="152">
        <v>1</v>
      </c>
      <c r="D6" s="152">
        <v>1</v>
      </c>
      <c r="E6" s="152"/>
      <c r="F6" s="155"/>
      <c r="G6" s="556" t="s">
        <v>462</v>
      </c>
      <c r="H6" s="555"/>
      <c r="I6" s="555"/>
      <c r="J6" s="156"/>
      <c r="K6" s="152"/>
      <c r="L6" s="152"/>
      <c r="M6" s="156"/>
      <c r="N6" s="152" t="s">
        <v>46</v>
      </c>
      <c r="O6" s="156" t="s">
        <v>12</v>
      </c>
      <c r="P6" s="156" t="s">
        <v>15</v>
      </c>
      <c r="Q6" s="156" t="s">
        <v>461</v>
      </c>
      <c r="R6" s="554">
        <v>100000</v>
      </c>
      <c r="S6" s="156"/>
      <c r="T6" s="200">
        <v>0.6</v>
      </c>
      <c r="U6" s="161">
        <v>0.25</v>
      </c>
      <c r="V6" s="161"/>
      <c r="W6" s="161">
        <v>0.25</v>
      </c>
      <c r="X6" s="152"/>
      <c r="Y6" s="161">
        <v>0.25</v>
      </c>
      <c r="Z6" s="162"/>
      <c r="AA6" s="161">
        <v>0.25</v>
      </c>
      <c r="AB6" s="162"/>
      <c r="AC6" s="162"/>
      <c r="AD6" s="162"/>
      <c r="AE6" s="162"/>
      <c r="AF6" s="162"/>
      <c r="AG6" s="156" t="s">
        <v>41</v>
      </c>
      <c r="AH6" s="163">
        <f>SUM(AH7:AH13)</f>
        <v>41159847.399999999</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35.450000000000003" customHeight="1" x14ac:dyDescent="0.3">
      <c r="A7" s="166" t="str">
        <f>+ CONCATENATE("ID", "-", B7, "-",C7, ".", D7, ".", E7)</f>
        <v>ID-DCA-1.1.1</v>
      </c>
      <c r="B7" s="167" t="s">
        <v>254</v>
      </c>
      <c r="C7" s="167">
        <v>1</v>
      </c>
      <c r="D7" s="167">
        <v>1</v>
      </c>
      <c r="E7" s="167">
        <v>1</v>
      </c>
      <c r="F7" s="551"/>
      <c r="G7" s="551"/>
      <c r="H7" s="551" t="s">
        <v>460</v>
      </c>
      <c r="I7" s="551"/>
      <c r="J7" s="552" t="s">
        <v>459</v>
      </c>
      <c r="K7" s="167" t="s">
        <v>45</v>
      </c>
      <c r="L7" s="167" t="s">
        <v>113</v>
      </c>
      <c r="M7" s="170" t="s">
        <v>72</v>
      </c>
      <c r="N7" s="167" t="s">
        <v>46</v>
      </c>
      <c r="O7" s="170" t="s">
        <v>12</v>
      </c>
      <c r="P7" s="170" t="s">
        <v>15</v>
      </c>
      <c r="Q7" s="171"/>
      <c r="R7" s="172"/>
      <c r="S7" s="172"/>
      <c r="T7" s="167"/>
      <c r="U7" s="172"/>
      <c r="V7" s="172"/>
      <c r="W7" s="172"/>
      <c r="X7" s="172"/>
      <c r="Y7" s="172"/>
      <c r="Z7" s="173"/>
      <c r="AA7" s="173"/>
      <c r="AB7" s="173"/>
      <c r="AC7" s="538" t="s">
        <v>458</v>
      </c>
      <c r="AD7" s="538" t="s">
        <v>458</v>
      </c>
      <c r="AE7" s="538" t="s">
        <v>458</v>
      </c>
      <c r="AF7" s="538" t="s">
        <v>458</v>
      </c>
      <c r="AG7" s="170" t="s">
        <v>41</v>
      </c>
      <c r="AH7" s="178">
        <v>0</v>
      </c>
    </row>
    <row r="8" spans="1:60" s="175" customFormat="1" ht="32.450000000000003" customHeight="1" x14ac:dyDescent="0.3">
      <c r="A8" s="166" t="str">
        <f>+ CONCATENATE("ID", "-", B8, "-",C8, ".", D8, ".", E8)</f>
        <v>ID-DCA-1.1.2</v>
      </c>
      <c r="B8" s="167" t="s">
        <v>254</v>
      </c>
      <c r="C8" s="167">
        <v>1</v>
      </c>
      <c r="D8" s="167">
        <v>1</v>
      </c>
      <c r="E8" s="167">
        <v>2</v>
      </c>
      <c r="F8" s="551"/>
      <c r="G8" s="551"/>
      <c r="H8" s="551" t="s">
        <v>114</v>
      </c>
      <c r="I8" s="551"/>
      <c r="J8" s="552" t="s">
        <v>457</v>
      </c>
      <c r="K8" s="167" t="s">
        <v>254</v>
      </c>
      <c r="L8" s="170" t="s">
        <v>434</v>
      </c>
      <c r="M8" s="170" t="s">
        <v>72</v>
      </c>
      <c r="N8" s="167" t="s">
        <v>46</v>
      </c>
      <c r="O8" s="170" t="s">
        <v>12</v>
      </c>
      <c r="P8" s="170" t="s">
        <v>15</v>
      </c>
      <c r="Q8" s="171"/>
      <c r="R8" s="172"/>
      <c r="S8" s="172"/>
      <c r="T8" s="167"/>
      <c r="U8" s="172"/>
      <c r="V8" s="172"/>
      <c r="W8" s="172"/>
      <c r="X8" s="172"/>
      <c r="Y8" s="172"/>
      <c r="Z8" s="173"/>
      <c r="AA8" s="173"/>
      <c r="AB8" s="173"/>
      <c r="AC8" s="174"/>
      <c r="AD8" s="553"/>
      <c r="AE8" s="553"/>
      <c r="AF8" s="553"/>
      <c r="AG8" s="170" t="s">
        <v>41</v>
      </c>
      <c r="AH8" s="178">
        <v>0</v>
      </c>
    </row>
    <row r="9" spans="1:60" s="175" customFormat="1" ht="37.5" x14ac:dyDescent="0.3">
      <c r="A9" s="166" t="str">
        <f>+ CONCATENATE("ID", "-", B9, "-",C9, ".", D9, ".", E9)</f>
        <v>ID-DCA-1.1.3</v>
      </c>
      <c r="B9" s="167" t="s">
        <v>254</v>
      </c>
      <c r="C9" s="167">
        <v>1</v>
      </c>
      <c r="D9" s="167">
        <v>1</v>
      </c>
      <c r="E9" s="167">
        <v>3</v>
      </c>
      <c r="F9" s="551"/>
      <c r="G9" s="551"/>
      <c r="H9" s="551" t="s">
        <v>54</v>
      </c>
      <c r="I9" s="551"/>
      <c r="J9" s="552" t="s">
        <v>456</v>
      </c>
      <c r="K9" s="167" t="s">
        <v>254</v>
      </c>
      <c r="L9" s="167" t="s">
        <v>388</v>
      </c>
      <c r="M9" s="170" t="s">
        <v>455</v>
      </c>
      <c r="N9" s="167" t="s">
        <v>46</v>
      </c>
      <c r="O9" s="170" t="s">
        <v>12</v>
      </c>
      <c r="P9" s="170" t="s">
        <v>15</v>
      </c>
      <c r="Q9" s="171"/>
      <c r="R9" s="172"/>
      <c r="S9" s="172"/>
      <c r="T9" s="167"/>
      <c r="U9" s="172"/>
      <c r="V9" s="172"/>
      <c r="W9" s="172"/>
      <c r="X9" s="172"/>
      <c r="Y9" s="172"/>
      <c r="Z9" s="173"/>
      <c r="AA9" s="173"/>
      <c r="AB9" s="173"/>
      <c r="AC9" s="535" t="s">
        <v>454</v>
      </c>
      <c r="AD9" s="535" t="s">
        <v>454</v>
      </c>
      <c r="AE9" s="535" t="s">
        <v>454</v>
      </c>
      <c r="AF9" s="535" t="s">
        <v>454</v>
      </c>
      <c r="AG9" s="170" t="s">
        <v>41</v>
      </c>
      <c r="AH9" s="178">
        <v>0</v>
      </c>
    </row>
    <row r="10" spans="1:60" s="175" customFormat="1" ht="63" customHeight="1" x14ac:dyDescent="0.3">
      <c r="A10" s="166" t="str">
        <f>+ CONCATENATE("ID", "-", B10, "-",C10, ".", D10, ".", E10)</f>
        <v>ID-DCA-1.1.4</v>
      </c>
      <c r="B10" s="167" t="s">
        <v>254</v>
      </c>
      <c r="C10" s="167">
        <v>1</v>
      </c>
      <c r="D10" s="167">
        <v>1</v>
      </c>
      <c r="E10" s="167">
        <v>4</v>
      </c>
      <c r="F10" s="551"/>
      <c r="G10" s="551"/>
      <c r="H10" s="551" t="s">
        <v>453</v>
      </c>
      <c r="I10" s="551"/>
      <c r="J10" s="550" t="s">
        <v>423</v>
      </c>
      <c r="K10" s="167" t="s">
        <v>254</v>
      </c>
      <c r="L10" s="170" t="s">
        <v>422</v>
      </c>
      <c r="M10" s="170" t="s">
        <v>260</v>
      </c>
      <c r="N10" s="167" t="s">
        <v>46</v>
      </c>
      <c r="O10" s="170" t="s">
        <v>12</v>
      </c>
      <c r="P10" s="170" t="s">
        <v>15</v>
      </c>
      <c r="Q10" s="171"/>
      <c r="R10" s="172"/>
      <c r="S10" s="172"/>
      <c r="T10" s="167"/>
      <c r="U10" s="172"/>
      <c r="V10" s="172"/>
      <c r="W10" s="172"/>
      <c r="X10" s="172"/>
      <c r="Y10" s="172"/>
      <c r="Z10" s="173"/>
      <c r="AA10" s="173"/>
      <c r="AB10" s="173"/>
      <c r="AC10" s="535" t="s">
        <v>452</v>
      </c>
      <c r="AD10" s="535" t="s">
        <v>452</v>
      </c>
      <c r="AE10" s="535" t="s">
        <v>452</v>
      </c>
      <c r="AF10" s="535" t="s">
        <v>452</v>
      </c>
      <c r="AG10" s="170" t="s">
        <v>41</v>
      </c>
      <c r="AH10" s="178">
        <v>0</v>
      </c>
    </row>
    <row r="11" spans="1:60" s="175" customFormat="1" ht="44.45" customHeight="1" x14ac:dyDescent="0.3">
      <c r="A11" s="166" t="str">
        <f>+ CONCATENATE("ID", "-", B11, "-",C11, ".", D11, ".", E11)</f>
        <v>ID-DCA-1.1.5</v>
      </c>
      <c r="B11" s="167" t="s">
        <v>254</v>
      </c>
      <c r="C11" s="167">
        <v>1</v>
      </c>
      <c r="D11" s="167">
        <v>1</v>
      </c>
      <c r="E11" s="167">
        <v>5</v>
      </c>
      <c r="F11" s="551"/>
      <c r="G11" s="551"/>
      <c r="H11" s="551" t="s">
        <v>451</v>
      </c>
      <c r="I11" s="551"/>
      <c r="J11" s="550" t="s">
        <v>450</v>
      </c>
      <c r="K11" s="167" t="s">
        <v>254</v>
      </c>
      <c r="L11" s="170" t="s">
        <v>447</v>
      </c>
      <c r="M11" s="170" t="s">
        <v>72</v>
      </c>
      <c r="N11" s="167" t="s">
        <v>46</v>
      </c>
      <c r="O11" s="170" t="s">
        <v>12</v>
      </c>
      <c r="P11" s="170" t="s">
        <v>15</v>
      </c>
      <c r="Q11" s="171"/>
      <c r="R11" s="172"/>
      <c r="S11" s="172"/>
      <c r="T11" s="167"/>
      <c r="U11" s="172"/>
      <c r="V11" s="172"/>
      <c r="W11" s="172"/>
      <c r="X11" s="172"/>
      <c r="Y11" s="172"/>
      <c r="Z11" s="173"/>
      <c r="AA11" s="173"/>
      <c r="AB11" s="173"/>
      <c r="AC11" s="535" t="s">
        <v>446</v>
      </c>
      <c r="AD11" s="535" t="s">
        <v>446</v>
      </c>
      <c r="AE11" s="535" t="s">
        <v>446</v>
      </c>
      <c r="AF11" s="535" t="s">
        <v>446</v>
      </c>
      <c r="AG11" s="170" t="s">
        <v>41</v>
      </c>
      <c r="AH11" s="178">
        <f>723700+35059742.4+2420000+512500+566030+598075</f>
        <v>39880047.399999999</v>
      </c>
    </row>
    <row r="12" spans="1:60" s="175" customFormat="1" ht="41.45" customHeight="1" x14ac:dyDescent="0.3">
      <c r="A12" s="166" t="str">
        <f>+ CONCATENATE("ID", "-", B12, "-",C12, ".", D12, ".", E12)</f>
        <v>ID-DCA-1.1.6</v>
      </c>
      <c r="B12" s="167" t="s">
        <v>254</v>
      </c>
      <c r="C12" s="167">
        <v>1</v>
      </c>
      <c r="D12" s="167">
        <v>1</v>
      </c>
      <c r="E12" s="167">
        <v>6</v>
      </c>
      <c r="F12" s="551"/>
      <c r="G12" s="551"/>
      <c r="H12" s="551" t="s">
        <v>449</v>
      </c>
      <c r="I12" s="551"/>
      <c r="J12" s="550" t="s">
        <v>448</v>
      </c>
      <c r="K12" s="167" t="s">
        <v>254</v>
      </c>
      <c r="L12" s="170" t="s">
        <v>447</v>
      </c>
      <c r="M12" s="170" t="s">
        <v>72</v>
      </c>
      <c r="N12" s="167" t="s">
        <v>46</v>
      </c>
      <c r="O12" s="170" t="s">
        <v>12</v>
      </c>
      <c r="P12" s="170" t="s">
        <v>15</v>
      </c>
      <c r="Q12" s="171"/>
      <c r="R12" s="172"/>
      <c r="S12" s="172"/>
      <c r="T12" s="167"/>
      <c r="U12" s="172"/>
      <c r="V12" s="172"/>
      <c r="W12" s="172"/>
      <c r="X12" s="172"/>
      <c r="Y12" s="172"/>
      <c r="Z12" s="173"/>
      <c r="AA12" s="173"/>
      <c r="AB12" s="173"/>
      <c r="AC12" s="535" t="s">
        <v>446</v>
      </c>
      <c r="AD12" s="535" t="s">
        <v>446</v>
      </c>
      <c r="AE12" s="535" t="s">
        <v>446</v>
      </c>
      <c r="AF12" s="535" t="s">
        <v>446</v>
      </c>
      <c r="AG12" s="170" t="s">
        <v>41</v>
      </c>
      <c r="AH12" s="178">
        <v>19500</v>
      </c>
    </row>
    <row r="13" spans="1:60" s="175" customFormat="1" ht="45.75" customHeight="1" x14ac:dyDescent="0.3">
      <c r="A13" s="166" t="str">
        <f>+ CONCATENATE("ID", "-", B13, "-",C13, ".", D13, ".", E13)</f>
        <v>ID-DCA-1.1.7</v>
      </c>
      <c r="B13" s="167" t="s">
        <v>254</v>
      </c>
      <c r="C13" s="167">
        <v>1</v>
      </c>
      <c r="D13" s="167">
        <v>1</v>
      </c>
      <c r="E13" s="167">
        <v>7</v>
      </c>
      <c r="F13" s="551"/>
      <c r="G13" s="551"/>
      <c r="H13" s="551" t="s">
        <v>445</v>
      </c>
      <c r="I13" s="551"/>
      <c r="J13" s="550" t="s">
        <v>444</v>
      </c>
      <c r="K13" s="167" t="s">
        <v>254</v>
      </c>
      <c r="L13" s="170" t="s">
        <v>443</v>
      </c>
      <c r="M13" s="170" t="s">
        <v>109</v>
      </c>
      <c r="N13" s="167" t="s">
        <v>46</v>
      </c>
      <c r="O13" s="170" t="s">
        <v>12</v>
      </c>
      <c r="P13" s="170" t="s">
        <v>15</v>
      </c>
      <c r="Q13" s="171"/>
      <c r="R13" s="172"/>
      <c r="S13" s="172"/>
      <c r="T13" s="167"/>
      <c r="U13" s="172"/>
      <c r="V13" s="172"/>
      <c r="W13" s="172"/>
      <c r="X13" s="172"/>
      <c r="Y13" s="172"/>
      <c r="Z13" s="173"/>
      <c r="AA13" s="173"/>
      <c r="AB13" s="173"/>
      <c r="AC13" s="535" t="s">
        <v>442</v>
      </c>
      <c r="AD13" s="535" t="s">
        <v>442</v>
      </c>
      <c r="AE13" s="535" t="s">
        <v>442</v>
      </c>
      <c r="AF13" s="535" t="s">
        <v>442</v>
      </c>
      <c r="AG13" s="170" t="s">
        <v>41</v>
      </c>
      <c r="AH13" s="178">
        <f>1260300</f>
        <v>1260300</v>
      </c>
    </row>
    <row r="14" spans="1:60" s="165" customFormat="1" ht="37.5" x14ac:dyDescent="0.3">
      <c r="A14" s="152" t="str">
        <f>+ CONCATENATE("ID", "-", B14, "-",C14, ".", D14, ".", E14)</f>
        <v>ID-DCA-1.2.</v>
      </c>
      <c r="B14" s="152" t="s">
        <v>254</v>
      </c>
      <c r="C14" s="152">
        <v>1</v>
      </c>
      <c r="D14" s="152">
        <v>2</v>
      </c>
      <c r="E14" s="152"/>
      <c r="F14" s="155"/>
      <c r="G14" s="549" t="s">
        <v>441</v>
      </c>
      <c r="H14" s="548"/>
      <c r="I14" s="548"/>
      <c r="J14" s="155"/>
      <c r="K14" s="152"/>
      <c r="L14" s="152"/>
      <c r="M14" s="156"/>
      <c r="N14" s="152" t="s">
        <v>59</v>
      </c>
      <c r="O14" s="156" t="s">
        <v>12</v>
      </c>
      <c r="P14" s="156" t="s">
        <v>15</v>
      </c>
      <c r="Q14" s="157" t="s">
        <v>391</v>
      </c>
      <c r="R14" s="158">
        <v>1</v>
      </c>
      <c r="S14" s="159" t="s">
        <v>40</v>
      </c>
      <c r="T14" s="200">
        <v>0.1</v>
      </c>
      <c r="U14" s="161">
        <v>0.25</v>
      </c>
      <c r="V14" s="161"/>
      <c r="W14" s="161">
        <v>0.25</v>
      </c>
      <c r="X14" s="152"/>
      <c r="Y14" s="161">
        <v>0.25</v>
      </c>
      <c r="Z14" s="162"/>
      <c r="AA14" s="161">
        <v>0.25</v>
      </c>
      <c r="AB14" s="162"/>
      <c r="AC14" s="162"/>
      <c r="AD14" s="162"/>
      <c r="AE14" s="162"/>
      <c r="AF14" s="162"/>
      <c r="AG14" s="156" t="s">
        <v>41</v>
      </c>
      <c r="AH14" s="163">
        <f>SUM(AH15:AH15)</f>
        <v>0</v>
      </c>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0" s="175" customFormat="1" ht="37.5" x14ac:dyDescent="0.3">
      <c r="A15" s="166" t="str">
        <f>+ CONCATENATE("ID", "-", B15, "-",C15, ".", D15, ".", E15)</f>
        <v>ID-DCA-1.2.1</v>
      </c>
      <c r="B15" s="167" t="s">
        <v>254</v>
      </c>
      <c r="C15" s="167">
        <v>1</v>
      </c>
      <c r="D15" s="167">
        <v>2</v>
      </c>
      <c r="E15" s="167">
        <v>1</v>
      </c>
      <c r="F15" s="168"/>
      <c r="G15" s="169"/>
      <c r="H15" s="168" t="s">
        <v>440</v>
      </c>
      <c r="I15" s="169"/>
      <c r="J15" s="534" t="s">
        <v>439</v>
      </c>
      <c r="K15" s="167" t="s">
        <v>254</v>
      </c>
      <c r="L15" s="167" t="s">
        <v>388</v>
      </c>
      <c r="M15" s="170" t="s">
        <v>72</v>
      </c>
      <c r="N15" s="167" t="s">
        <v>59</v>
      </c>
      <c r="O15" s="170" t="s">
        <v>13</v>
      </c>
      <c r="P15" s="170" t="s">
        <v>15</v>
      </c>
      <c r="Q15" s="171"/>
      <c r="R15" s="172"/>
      <c r="S15" s="172"/>
      <c r="T15" s="167"/>
      <c r="U15" s="172"/>
      <c r="V15" s="172"/>
      <c r="W15" s="172"/>
      <c r="X15" s="172"/>
      <c r="Y15" s="172"/>
      <c r="Z15" s="173"/>
      <c r="AA15" s="173"/>
      <c r="AB15" s="173"/>
      <c r="AC15" s="535" t="s">
        <v>438</v>
      </c>
      <c r="AD15" s="535" t="s">
        <v>438</v>
      </c>
      <c r="AE15" s="535" t="s">
        <v>438</v>
      </c>
      <c r="AF15" s="535" t="s">
        <v>438</v>
      </c>
      <c r="AG15" s="170" t="s">
        <v>41</v>
      </c>
      <c r="AH15" s="178">
        <v>0</v>
      </c>
    </row>
    <row r="16" spans="1:60" s="165" customFormat="1" ht="37.5" x14ac:dyDescent="0.3">
      <c r="A16" s="154"/>
      <c r="B16" s="152" t="s">
        <v>254</v>
      </c>
      <c r="C16" s="152">
        <v>1</v>
      </c>
      <c r="D16" s="152">
        <v>3</v>
      </c>
      <c r="E16" s="152"/>
      <c r="F16" s="155"/>
      <c r="G16" s="154" t="s">
        <v>437</v>
      </c>
      <c r="H16" s="155"/>
      <c r="I16" s="155"/>
      <c r="J16" s="156"/>
      <c r="K16" s="152"/>
      <c r="L16" s="152"/>
      <c r="M16" s="156"/>
      <c r="N16" s="152"/>
      <c r="O16" s="156"/>
      <c r="P16" s="156"/>
      <c r="Q16" s="157" t="s">
        <v>391</v>
      </c>
      <c r="R16" s="158">
        <v>1</v>
      </c>
      <c r="S16" s="159" t="s">
        <v>40</v>
      </c>
      <c r="T16" s="200">
        <v>0.1</v>
      </c>
      <c r="U16" s="161">
        <v>0.25</v>
      </c>
      <c r="V16" s="161"/>
      <c r="W16" s="161">
        <v>0.25</v>
      </c>
      <c r="X16" s="152"/>
      <c r="Y16" s="161">
        <v>0.25</v>
      </c>
      <c r="Z16" s="162"/>
      <c r="AA16" s="161">
        <v>0.25</v>
      </c>
      <c r="AB16" s="162"/>
      <c r="AC16" s="162"/>
      <c r="AD16" s="162"/>
      <c r="AE16" s="162"/>
      <c r="AF16" s="162"/>
      <c r="AG16" s="156" t="s">
        <v>41</v>
      </c>
      <c r="AH16" s="163">
        <f>SUM(AH17:AH19)</f>
        <v>0</v>
      </c>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row>
    <row r="17" spans="1:60" s="175" customFormat="1" ht="40.5" customHeight="1" x14ac:dyDescent="0.3">
      <c r="A17" s="166" t="str">
        <f>+ CONCATENATE("ID", "-", B17, "-",C17, ".", D17, ".", E17)</f>
        <v>ID-DCA-1.3.1</v>
      </c>
      <c r="B17" s="167" t="s">
        <v>254</v>
      </c>
      <c r="C17" s="167">
        <v>1</v>
      </c>
      <c r="D17" s="167">
        <v>3</v>
      </c>
      <c r="E17" s="167">
        <v>1</v>
      </c>
      <c r="F17" s="168"/>
      <c r="G17" s="169"/>
      <c r="H17" s="537" t="s">
        <v>436</v>
      </c>
      <c r="I17" s="547"/>
      <c r="J17" s="546" t="s">
        <v>435</v>
      </c>
      <c r="K17" s="167" t="s">
        <v>254</v>
      </c>
      <c r="L17" s="167" t="s">
        <v>434</v>
      </c>
      <c r="M17" s="167" t="s">
        <v>254</v>
      </c>
      <c r="N17" s="167" t="s">
        <v>59</v>
      </c>
      <c r="O17" s="170" t="s">
        <v>12</v>
      </c>
      <c r="P17" s="170" t="s">
        <v>15</v>
      </c>
      <c r="Q17" s="171"/>
      <c r="R17" s="172"/>
      <c r="S17" s="172"/>
      <c r="T17" s="167"/>
      <c r="U17" s="172"/>
      <c r="V17" s="172"/>
      <c r="W17" s="172"/>
      <c r="X17" s="172"/>
      <c r="Y17" s="172"/>
      <c r="Z17" s="173"/>
      <c r="AA17" s="173"/>
      <c r="AB17" s="173"/>
      <c r="AC17" s="173"/>
      <c r="AD17" s="173"/>
      <c r="AE17" s="173"/>
      <c r="AF17" s="173"/>
      <c r="AG17" s="170" t="s">
        <v>41</v>
      </c>
      <c r="AH17" s="178">
        <v>0</v>
      </c>
    </row>
    <row r="18" spans="1:60" s="175" customFormat="1" ht="37.5" x14ac:dyDescent="0.3">
      <c r="A18" s="166" t="str">
        <f>+ CONCATENATE("ID", "-", B18, "-",C18, ".", D18, ".", E18)</f>
        <v>ID-DCA-1.3.2</v>
      </c>
      <c r="B18" s="167" t="s">
        <v>254</v>
      </c>
      <c r="C18" s="167">
        <v>1</v>
      </c>
      <c r="D18" s="167">
        <v>3</v>
      </c>
      <c r="E18" s="167">
        <v>2</v>
      </c>
      <c r="F18" s="168"/>
      <c r="G18" s="169"/>
      <c r="H18" s="168" t="s">
        <v>433</v>
      </c>
      <c r="I18" s="169"/>
      <c r="J18" s="534" t="s">
        <v>432</v>
      </c>
      <c r="K18" s="167" t="s">
        <v>254</v>
      </c>
      <c r="L18" s="167" t="s">
        <v>429</v>
      </c>
      <c r="M18" s="170" t="s">
        <v>72</v>
      </c>
      <c r="N18" s="167" t="s">
        <v>59</v>
      </c>
      <c r="O18" s="170" t="s">
        <v>12</v>
      </c>
      <c r="P18" s="170" t="s">
        <v>15</v>
      </c>
      <c r="Q18" s="171"/>
      <c r="R18" s="172"/>
      <c r="S18" s="172"/>
      <c r="T18" s="167"/>
      <c r="U18" s="172"/>
      <c r="V18" s="172"/>
      <c r="W18" s="172"/>
      <c r="X18" s="172"/>
      <c r="Y18" s="172"/>
      <c r="Z18" s="173"/>
      <c r="AA18" s="173"/>
      <c r="AB18" s="173"/>
      <c r="AC18" s="173"/>
      <c r="AD18" s="173"/>
      <c r="AE18" s="173"/>
      <c r="AF18" s="173"/>
      <c r="AG18" s="170" t="s">
        <v>41</v>
      </c>
      <c r="AH18" s="178">
        <v>0</v>
      </c>
    </row>
    <row r="19" spans="1:60" s="175" customFormat="1" ht="37.5" x14ac:dyDescent="0.3">
      <c r="A19" s="166" t="str">
        <f>+ CONCATENATE("ID", "-", B19, "-",C19, ".", D19, ".", E19)</f>
        <v>ID-DCA-1.3.3</v>
      </c>
      <c r="B19" s="167" t="s">
        <v>254</v>
      </c>
      <c r="C19" s="167">
        <v>1</v>
      </c>
      <c r="D19" s="167">
        <v>3</v>
      </c>
      <c r="E19" s="167">
        <v>3</v>
      </c>
      <c r="F19" s="168"/>
      <c r="G19" s="169"/>
      <c r="H19" s="168" t="s">
        <v>431</v>
      </c>
      <c r="I19" s="169"/>
      <c r="J19" s="534" t="s">
        <v>430</v>
      </c>
      <c r="K19" s="167" t="s">
        <v>254</v>
      </c>
      <c r="L19" s="167" t="s">
        <v>429</v>
      </c>
      <c r="M19" s="170" t="s">
        <v>72</v>
      </c>
      <c r="N19" s="167" t="s">
        <v>59</v>
      </c>
      <c r="O19" s="170" t="s">
        <v>12</v>
      </c>
      <c r="P19" s="170" t="s">
        <v>15</v>
      </c>
      <c r="Q19" s="203"/>
      <c r="R19" s="204"/>
      <c r="S19" s="204"/>
      <c r="T19" s="205"/>
      <c r="U19" s="204"/>
      <c r="V19" s="204"/>
      <c r="W19" s="204"/>
      <c r="X19" s="204"/>
      <c r="Y19" s="204"/>
      <c r="Z19" s="206"/>
      <c r="AA19" s="206"/>
      <c r="AB19" s="206"/>
      <c r="AC19" s="206"/>
      <c r="AD19" s="206"/>
      <c r="AE19" s="206"/>
      <c r="AF19" s="206"/>
      <c r="AG19" s="170" t="s">
        <v>41</v>
      </c>
      <c r="AH19" s="178">
        <v>0</v>
      </c>
    </row>
    <row r="20" spans="1:60" s="165" customFormat="1" ht="40.15" customHeight="1" x14ac:dyDescent="0.3">
      <c r="A20" s="154"/>
      <c r="B20" s="154"/>
      <c r="C20" s="152">
        <v>1</v>
      </c>
      <c r="D20" s="152">
        <v>4</v>
      </c>
      <c r="E20" s="152"/>
      <c r="F20" s="155"/>
      <c r="G20" s="154" t="s">
        <v>428</v>
      </c>
      <c r="H20" s="155"/>
      <c r="I20" s="155"/>
      <c r="J20" s="156"/>
      <c r="K20" s="152"/>
      <c r="L20" s="152"/>
      <c r="M20" s="545"/>
      <c r="N20" s="152" t="s">
        <v>59</v>
      </c>
      <c r="O20" s="156" t="s">
        <v>12</v>
      </c>
      <c r="P20" s="156" t="s">
        <v>15</v>
      </c>
      <c r="Q20" s="157" t="s">
        <v>391</v>
      </c>
      <c r="R20" s="158">
        <v>1</v>
      </c>
      <c r="S20" s="159" t="s">
        <v>40</v>
      </c>
      <c r="T20" s="200">
        <v>0.2</v>
      </c>
      <c r="U20" s="161">
        <v>0.25</v>
      </c>
      <c r="V20" s="161"/>
      <c r="W20" s="161">
        <v>0.25</v>
      </c>
      <c r="X20" s="152"/>
      <c r="Y20" s="161">
        <v>0.25</v>
      </c>
      <c r="Z20" s="162"/>
      <c r="AA20" s="161">
        <v>0.25</v>
      </c>
      <c r="AB20" s="162"/>
      <c r="AC20" s="162"/>
      <c r="AD20" s="162"/>
      <c r="AE20" s="162"/>
      <c r="AF20" s="162"/>
      <c r="AG20" s="156" t="s">
        <v>41</v>
      </c>
      <c r="AH20" s="163">
        <f>SUM(AH21:AH26)</f>
        <v>0</v>
      </c>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row>
    <row r="21" spans="1:60" s="175" customFormat="1" ht="41.25" customHeight="1" x14ac:dyDescent="0.3">
      <c r="A21" s="166" t="str">
        <f>+ CONCATENATE("ID", "-", B21, "-",C21, ".", D21, ".", E21)</f>
        <v>ID-DCA-1.4.1</v>
      </c>
      <c r="B21" s="167" t="s">
        <v>254</v>
      </c>
      <c r="C21" s="167">
        <v>1</v>
      </c>
      <c r="D21" s="167">
        <v>4</v>
      </c>
      <c r="E21" s="167">
        <v>1</v>
      </c>
      <c r="F21" s="168"/>
      <c r="G21" s="169"/>
      <c r="H21" s="168" t="s">
        <v>427</v>
      </c>
      <c r="I21" s="169"/>
      <c r="J21" s="534" t="s">
        <v>426</v>
      </c>
      <c r="K21" s="167" t="s">
        <v>254</v>
      </c>
      <c r="L21" s="167" t="s">
        <v>425</v>
      </c>
      <c r="M21" s="167" t="s">
        <v>254</v>
      </c>
      <c r="N21" s="167" t="s">
        <v>59</v>
      </c>
      <c r="O21" s="170" t="s">
        <v>12</v>
      </c>
      <c r="P21" s="170" t="s">
        <v>15</v>
      </c>
      <c r="Q21" s="203"/>
      <c r="R21" s="204"/>
      <c r="S21" s="204"/>
      <c r="T21" s="205"/>
      <c r="U21" s="204"/>
      <c r="V21" s="204"/>
      <c r="W21" s="204"/>
      <c r="X21" s="204"/>
      <c r="Y21" s="204"/>
      <c r="Z21" s="206"/>
      <c r="AA21" s="206"/>
      <c r="AB21" s="206"/>
      <c r="AC21" s="206"/>
      <c r="AD21" s="206"/>
      <c r="AE21" s="206"/>
      <c r="AF21" s="206"/>
      <c r="AG21" s="170" t="s">
        <v>41</v>
      </c>
      <c r="AH21" s="178">
        <v>0</v>
      </c>
    </row>
    <row r="22" spans="1:60" s="175" customFormat="1" ht="49.15" customHeight="1" x14ac:dyDescent="0.3">
      <c r="A22" s="166" t="str">
        <f>+ CONCATENATE("ID", "-", B22, "-",C22, ".", D22, ".", E22)</f>
        <v>ID-DCA-1.4.2</v>
      </c>
      <c r="B22" s="167" t="s">
        <v>254</v>
      </c>
      <c r="C22" s="167">
        <v>1</v>
      </c>
      <c r="D22" s="167">
        <v>4</v>
      </c>
      <c r="E22" s="167">
        <v>2</v>
      </c>
      <c r="F22" s="168"/>
      <c r="G22" s="169"/>
      <c r="H22" s="168" t="s">
        <v>424</v>
      </c>
      <c r="I22" s="169"/>
      <c r="J22" s="534" t="s">
        <v>423</v>
      </c>
      <c r="K22" s="167" t="s">
        <v>254</v>
      </c>
      <c r="L22" s="170" t="s">
        <v>422</v>
      </c>
      <c r="M22" s="170" t="s">
        <v>260</v>
      </c>
      <c r="N22" s="167" t="s">
        <v>59</v>
      </c>
      <c r="O22" s="170" t="s">
        <v>12</v>
      </c>
      <c r="P22" s="170" t="s">
        <v>15</v>
      </c>
      <c r="Q22" s="203"/>
      <c r="R22" s="204"/>
      <c r="S22" s="204"/>
      <c r="T22" s="205"/>
      <c r="U22" s="204"/>
      <c r="V22" s="204"/>
      <c r="W22" s="204"/>
      <c r="X22" s="204"/>
      <c r="Y22" s="204"/>
      <c r="Z22" s="206"/>
      <c r="AA22" s="206"/>
      <c r="AB22" s="206"/>
      <c r="AC22" s="206"/>
      <c r="AD22" s="206"/>
      <c r="AE22" s="206"/>
      <c r="AF22" s="206"/>
      <c r="AG22" s="170" t="s">
        <v>41</v>
      </c>
      <c r="AH22" s="178">
        <v>0</v>
      </c>
    </row>
    <row r="23" spans="1:60" s="175" customFormat="1" ht="43.5" customHeight="1" x14ac:dyDescent="0.3">
      <c r="A23" s="166" t="str">
        <f>+ CONCATENATE("ID", "-", B23, "-",C23, ".", D23, ".", E23)</f>
        <v>ID-DCA-1.4.3</v>
      </c>
      <c r="B23" s="167" t="s">
        <v>254</v>
      </c>
      <c r="C23" s="167">
        <v>1</v>
      </c>
      <c r="D23" s="167">
        <v>4</v>
      </c>
      <c r="E23" s="167">
        <v>3</v>
      </c>
      <c r="F23" s="168"/>
      <c r="G23" s="169"/>
      <c r="H23" s="201" t="s">
        <v>421</v>
      </c>
      <c r="I23" s="201"/>
      <c r="J23" s="534" t="s">
        <v>420</v>
      </c>
      <c r="K23" s="167" t="s">
        <v>254</v>
      </c>
      <c r="L23" s="167" t="s">
        <v>413</v>
      </c>
      <c r="M23" s="170" t="s">
        <v>109</v>
      </c>
      <c r="N23" s="167" t="s">
        <v>59</v>
      </c>
      <c r="O23" s="170" t="s">
        <v>12</v>
      </c>
      <c r="P23" s="170" t="s">
        <v>15</v>
      </c>
      <c r="Q23" s="203"/>
      <c r="R23" s="204"/>
      <c r="S23" s="204"/>
      <c r="T23" s="205"/>
      <c r="U23" s="204"/>
      <c r="V23" s="204"/>
      <c r="W23" s="204"/>
      <c r="X23" s="204"/>
      <c r="Y23" s="204"/>
      <c r="Z23" s="206"/>
      <c r="AA23" s="206"/>
      <c r="AB23" s="206"/>
      <c r="AC23" s="206"/>
      <c r="AD23" s="206"/>
      <c r="AE23" s="206"/>
      <c r="AF23" s="206"/>
      <c r="AG23" s="170" t="s">
        <v>41</v>
      </c>
      <c r="AH23" s="178">
        <v>0</v>
      </c>
    </row>
    <row r="24" spans="1:60" s="175" customFormat="1" ht="37.5" customHeight="1" x14ac:dyDescent="0.3">
      <c r="A24" s="166" t="str">
        <f>+ CONCATENATE("ID", "-", B24, "-",C24, ".", D24, ".", E24)</f>
        <v>ID-DCA-1.4.4</v>
      </c>
      <c r="B24" s="167" t="s">
        <v>254</v>
      </c>
      <c r="C24" s="167">
        <v>1</v>
      </c>
      <c r="D24" s="167">
        <v>4</v>
      </c>
      <c r="E24" s="167">
        <v>4</v>
      </c>
      <c r="F24" s="168"/>
      <c r="G24" s="169"/>
      <c r="H24" s="201" t="s">
        <v>419</v>
      </c>
      <c r="I24" s="201"/>
      <c r="J24" s="534" t="s">
        <v>418</v>
      </c>
      <c r="K24" s="167" t="s">
        <v>254</v>
      </c>
      <c r="L24" s="167" t="s">
        <v>413</v>
      </c>
      <c r="M24" s="170" t="s">
        <v>72</v>
      </c>
      <c r="N24" s="167" t="s">
        <v>59</v>
      </c>
      <c r="O24" s="170" t="s">
        <v>12</v>
      </c>
      <c r="P24" s="170" t="s">
        <v>15</v>
      </c>
      <c r="Q24" s="203"/>
      <c r="R24" s="204"/>
      <c r="S24" s="204"/>
      <c r="T24" s="205"/>
      <c r="U24" s="204"/>
      <c r="V24" s="204"/>
      <c r="W24" s="204"/>
      <c r="X24" s="204"/>
      <c r="Y24" s="204"/>
      <c r="Z24" s="206"/>
      <c r="AA24" s="206"/>
      <c r="AB24" s="206"/>
      <c r="AC24" s="206"/>
      <c r="AD24" s="206"/>
      <c r="AE24" s="206"/>
      <c r="AF24" s="206"/>
      <c r="AG24" s="170" t="s">
        <v>41</v>
      </c>
      <c r="AH24" s="178">
        <v>0</v>
      </c>
    </row>
    <row r="25" spans="1:60" s="175" customFormat="1" ht="30.75" customHeight="1" x14ac:dyDescent="0.3">
      <c r="A25" s="166"/>
      <c r="B25" s="167"/>
      <c r="C25" s="167"/>
      <c r="D25" s="167"/>
      <c r="E25" s="167"/>
      <c r="F25" s="168"/>
      <c r="G25" s="169"/>
      <c r="H25" s="201" t="s">
        <v>417</v>
      </c>
      <c r="I25" s="201"/>
      <c r="J25" s="534" t="s">
        <v>416</v>
      </c>
      <c r="K25" s="167" t="s">
        <v>254</v>
      </c>
      <c r="L25" s="167" t="s">
        <v>413</v>
      </c>
      <c r="M25" s="170" t="s">
        <v>58</v>
      </c>
      <c r="N25" s="167" t="s">
        <v>59</v>
      </c>
      <c r="O25" s="170" t="s">
        <v>12</v>
      </c>
      <c r="P25" s="170" t="s">
        <v>15</v>
      </c>
      <c r="Q25" s="203"/>
      <c r="R25" s="204"/>
      <c r="S25" s="204"/>
      <c r="T25" s="205"/>
      <c r="U25" s="204"/>
      <c r="V25" s="204"/>
      <c r="W25" s="204"/>
      <c r="X25" s="204"/>
      <c r="Y25" s="204"/>
      <c r="Z25" s="206"/>
      <c r="AA25" s="206"/>
      <c r="AB25" s="206"/>
      <c r="AC25" s="206"/>
      <c r="AD25" s="206"/>
      <c r="AE25" s="206"/>
      <c r="AF25" s="206"/>
      <c r="AG25" s="170" t="s">
        <v>41</v>
      </c>
      <c r="AH25" s="178">
        <v>0</v>
      </c>
    </row>
    <row r="26" spans="1:60" s="175" customFormat="1" ht="40.5" customHeight="1" x14ac:dyDescent="0.3">
      <c r="A26" s="166" t="str">
        <f>+ CONCATENATE("ID", "-", B26, "-",C26, ".", D26, ".", E26)</f>
        <v>ID-DCA-1.4.5</v>
      </c>
      <c r="B26" s="167" t="s">
        <v>254</v>
      </c>
      <c r="C26" s="167">
        <v>1</v>
      </c>
      <c r="D26" s="167">
        <v>4</v>
      </c>
      <c r="E26" s="167">
        <v>5</v>
      </c>
      <c r="F26" s="168"/>
      <c r="G26" s="169"/>
      <c r="H26" s="201" t="s">
        <v>415</v>
      </c>
      <c r="I26" s="544"/>
      <c r="J26" s="534" t="s">
        <v>414</v>
      </c>
      <c r="K26" s="167" t="s">
        <v>254</v>
      </c>
      <c r="L26" s="167" t="s">
        <v>413</v>
      </c>
      <c r="M26" s="170" t="s">
        <v>254</v>
      </c>
      <c r="N26" s="167" t="s">
        <v>59</v>
      </c>
      <c r="O26" s="170" t="s">
        <v>12</v>
      </c>
      <c r="P26" s="170" t="s">
        <v>15</v>
      </c>
      <c r="Q26" s="203"/>
      <c r="R26" s="204"/>
      <c r="S26" s="204"/>
      <c r="T26" s="205"/>
      <c r="U26" s="204"/>
      <c r="V26" s="204"/>
      <c r="W26" s="204"/>
      <c r="X26" s="204"/>
      <c r="Y26" s="204"/>
      <c r="Z26" s="206"/>
      <c r="AA26" s="206"/>
      <c r="AB26" s="206"/>
      <c r="AC26" s="206"/>
      <c r="AD26" s="206"/>
      <c r="AE26" s="206"/>
      <c r="AF26" s="206"/>
      <c r="AG26" s="170" t="s">
        <v>41</v>
      </c>
      <c r="AH26" s="178">
        <v>0</v>
      </c>
    </row>
    <row r="27" spans="1:60" s="151" customFormat="1" ht="37.5" x14ac:dyDescent="0.3">
      <c r="A27" s="198"/>
      <c r="B27" s="198" t="s">
        <v>254</v>
      </c>
      <c r="C27" s="142">
        <v>2</v>
      </c>
      <c r="D27" s="142"/>
      <c r="E27" s="142"/>
      <c r="F27" s="198" t="s">
        <v>412</v>
      </c>
      <c r="G27" s="199"/>
      <c r="H27" s="199"/>
      <c r="I27" s="199"/>
      <c r="J27" s="139"/>
      <c r="K27" s="142"/>
      <c r="L27" s="142"/>
      <c r="M27" s="139"/>
      <c r="N27" s="142"/>
      <c r="O27" s="139"/>
      <c r="P27" s="139"/>
      <c r="Q27" s="143" t="s">
        <v>391</v>
      </c>
      <c r="R27" s="144">
        <v>1</v>
      </c>
      <c r="S27" s="145"/>
      <c r="T27" s="146">
        <v>0.1</v>
      </c>
      <c r="U27" s="147"/>
      <c r="V27" s="147"/>
      <c r="W27" s="147"/>
      <c r="X27" s="147"/>
      <c r="Y27" s="147"/>
      <c r="Z27" s="147"/>
      <c r="AA27" s="147"/>
      <c r="AB27" s="147"/>
      <c r="AC27" s="147"/>
      <c r="AD27" s="147"/>
      <c r="AE27" s="147"/>
      <c r="AF27" s="147"/>
      <c r="AG27" s="148" t="s">
        <v>41</v>
      </c>
      <c r="AH27" s="149">
        <f>AH28+AH35</f>
        <v>0</v>
      </c>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row>
    <row r="28" spans="1:60" s="165" customFormat="1" ht="37.5" x14ac:dyDescent="0.3">
      <c r="A28" s="154"/>
      <c r="B28" s="154" t="s">
        <v>254</v>
      </c>
      <c r="C28" s="152">
        <v>2</v>
      </c>
      <c r="D28" s="152">
        <v>1</v>
      </c>
      <c r="E28" s="152"/>
      <c r="F28" s="155"/>
      <c r="G28" s="179" t="s">
        <v>411</v>
      </c>
      <c r="H28" s="155"/>
      <c r="I28" s="155"/>
      <c r="J28" s="156"/>
      <c r="K28" s="152"/>
      <c r="L28" s="152"/>
      <c r="M28" s="156"/>
      <c r="N28" s="152"/>
      <c r="O28" s="156"/>
      <c r="P28" s="156"/>
      <c r="Q28" s="156" t="s">
        <v>391</v>
      </c>
      <c r="R28" s="158">
        <v>1</v>
      </c>
      <c r="S28" s="159" t="s">
        <v>40</v>
      </c>
      <c r="T28" s="200">
        <v>0.5</v>
      </c>
      <c r="U28" s="161">
        <v>0.25</v>
      </c>
      <c r="V28" s="161"/>
      <c r="W28" s="161">
        <v>0.25</v>
      </c>
      <c r="X28" s="152"/>
      <c r="Y28" s="161">
        <v>0.25</v>
      </c>
      <c r="Z28" s="162"/>
      <c r="AA28" s="161">
        <v>0.25</v>
      </c>
      <c r="AB28" s="162"/>
      <c r="AC28" s="162"/>
      <c r="AD28" s="162"/>
      <c r="AE28" s="162"/>
      <c r="AF28" s="162"/>
      <c r="AG28" s="156" t="s">
        <v>41</v>
      </c>
      <c r="AH28" s="163">
        <f>SUM(AH29:AH34)</f>
        <v>0</v>
      </c>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row>
    <row r="29" spans="1:60" s="175" customFormat="1" ht="37.5" x14ac:dyDescent="0.3">
      <c r="A29" s="166" t="str">
        <f>+ CONCATENATE("ID", "-", B29, "-",C29, ".", D29, ".", E29)</f>
        <v>ID-DCA-2.1.1</v>
      </c>
      <c r="B29" s="167" t="s">
        <v>254</v>
      </c>
      <c r="C29" s="167">
        <v>2</v>
      </c>
      <c r="D29" s="167">
        <v>1</v>
      </c>
      <c r="E29" s="167">
        <v>1</v>
      </c>
      <c r="F29" s="168"/>
      <c r="G29" s="169"/>
      <c r="H29" s="168" t="s">
        <v>406</v>
      </c>
      <c r="I29" s="169"/>
      <c r="J29" s="534" t="s">
        <v>405</v>
      </c>
      <c r="K29" s="167" t="s">
        <v>254</v>
      </c>
      <c r="L29" s="170" t="s">
        <v>394</v>
      </c>
      <c r="M29" s="170" t="s">
        <v>254</v>
      </c>
      <c r="N29" s="167" t="s">
        <v>59</v>
      </c>
      <c r="O29" s="170" t="s">
        <v>12</v>
      </c>
      <c r="P29" s="170" t="s">
        <v>15</v>
      </c>
      <c r="Q29" s="171"/>
      <c r="R29" s="172"/>
      <c r="S29" s="172"/>
      <c r="T29" s="167"/>
      <c r="U29" s="172"/>
      <c r="V29" s="172"/>
      <c r="W29" s="172"/>
      <c r="X29" s="172"/>
      <c r="Y29" s="172"/>
      <c r="Z29" s="173"/>
      <c r="AA29" s="173"/>
      <c r="AB29" s="173"/>
      <c r="AC29" s="173"/>
      <c r="AD29" s="173"/>
      <c r="AE29" s="192"/>
      <c r="AF29" s="192"/>
      <c r="AG29" s="170" t="s">
        <v>41</v>
      </c>
      <c r="AH29" s="178">
        <v>0</v>
      </c>
    </row>
    <row r="30" spans="1:60" s="175" customFormat="1" ht="37.5" x14ac:dyDescent="0.3">
      <c r="A30" s="166" t="str">
        <f>+ CONCATENATE("ID", "-", B30, "-",C30, ".", D30, ".", E30)</f>
        <v>ID-DCA-2.1.2</v>
      </c>
      <c r="B30" s="167" t="s">
        <v>254</v>
      </c>
      <c r="C30" s="167">
        <v>2</v>
      </c>
      <c r="D30" s="167">
        <v>1</v>
      </c>
      <c r="E30" s="167">
        <v>2</v>
      </c>
      <c r="F30" s="168"/>
      <c r="G30" s="169"/>
      <c r="H30" s="168" t="s">
        <v>404</v>
      </c>
      <c r="I30" s="169"/>
      <c r="J30" s="534" t="s">
        <v>403</v>
      </c>
      <c r="K30" s="167" t="s">
        <v>254</v>
      </c>
      <c r="L30" s="170" t="s">
        <v>394</v>
      </c>
      <c r="M30" s="170" t="s">
        <v>58</v>
      </c>
      <c r="N30" s="167" t="s">
        <v>59</v>
      </c>
      <c r="O30" s="170" t="s">
        <v>12</v>
      </c>
      <c r="P30" s="170" t="s">
        <v>15</v>
      </c>
      <c r="Q30" s="171"/>
      <c r="R30" s="172"/>
      <c r="S30" s="172"/>
      <c r="T30" s="167"/>
      <c r="U30" s="172"/>
      <c r="V30" s="172"/>
      <c r="W30" s="172"/>
      <c r="X30" s="172"/>
      <c r="Y30" s="172"/>
      <c r="Z30" s="173"/>
      <c r="AA30" s="173"/>
      <c r="AB30" s="173"/>
      <c r="AC30" s="173"/>
      <c r="AD30" s="173"/>
      <c r="AE30" s="176"/>
      <c r="AF30" s="176"/>
      <c r="AG30" s="170" t="s">
        <v>41</v>
      </c>
      <c r="AH30" s="178">
        <v>0</v>
      </c>
    </row>
    <row r="31" spans="1:60" s="175" customFormat="1" ht="37.5" x14ac:dyDescent="0.3">
      <c r="A31" s="166" t="str">
        <f>+ CONCATENATE("ID", "-", B31, "-",C31, ".", D31, ".", E31)</f>
        <v>ID-DCA-2.1.3</v>
      </c>
      <c r="B31" s="167" t="s">
        <v>254</v>
      </c>
      <c r="C31" s="167">
        <v>2</v>
      </c>
      <c r="D31" s="167">
        <v>1</v>
      </c>
      <c r="E31" s="167">
        <v>3</v>
      </c>
      <c r="F31" s="168"/>
      <c r="G31" s="169"/>
      <c r="H31" s="168" t="s">
        <v>410</v>
      </c>
      <c r="I31" s="169"/>
      <c r="J31" s="538" t="s">
        <v>401</v>
      </c>
      <c r="K31" s="167" t="s">
        <v>254</v>
      </c>
      <c r="L31" s="170" t="s">
        <v>394</v>
      </c>
      <c r="M31" s="170" t="s">
        <v>58</v>
      </c>
      <c r="N31" s="167" t="s">
        <v>59</v>
      </c>
      <c r="O31" s="170" t="s">
        <v>12</v>
      </c>
      <c r="P31" s="170" t="s">
        <v>15</v>
      </c>
      <c r="Q31" s="171"/>
      <c r="R31" s="172"/>
      <c r="S31" s="172"/>
      <c r="T31" s="167"/>
      <c r="U31" s="172"/>
      <c r="V31" s="172"/>
      <c r="W31" s="172"/>
      <c r="X31" s="172"/>
      <c r="Y31" s="172"/>
      <c r="Z31" s="173"/>
      <c r="AA31" s="173"/>
      <c r="AB31" s="173"/>
      <c r="AC31" s="173"/>
      <c r="AD31" s="173"/>
      <c r="AE31" s="173"/>
      <c r="AF31" s="173"/>
      <c r="AG31" s="170" t="s">
        <v>41</v>
      </c>
      <c r="AH31" s="178">
        <v>0</v>
      </c>
    </row>
    <row r="32" spans="1:60" s="175" customFormat="1" ht="53.25" customHeight="1" x14ac:dyDescent="0.3">
      <c r="A32" s="166" t="str">
        <f>+ CONCATENATE("ID", "-", B32, "-",C32, ".", D32, ".", E32)</f>
        <v>ID-DCA-2.1.4</v>
      </c>
      <c r="B32" s="167" t="s">
        <v>254</v>
      </c>
      <c r="C32" s="167">
        <v>2</v>
      </c>
      <c r="D32" s="167">
        <v>1</v>
      </c>
      <c r="E32" s="167">
        <v>4</v>
      </c>
      <c r="F32" s="168"/>
      <c r="G32" s="169"/>
      <c r="H32" s="543" t="s">
        <v>409</v>
      </c>
      <c r="I32" s="542"/>
      <c r="J32" s="538" t="s">
        <v>399</v>
      </c>
      <c r="K32" s="167" t="s">
        <v>254</v>
      </c>
      <c r="L32" s="170" t="s">
        <v>394</v>
      </c>
      <c r="M32" s="170" t="s">
        <v>72</v>
      </c>
      <c r="N32" s="167" t="s">
        <v>59</v>
      </c>
      <c r="O32" s="170" t="s">
        <v>12</v>
      </c>
      <c r="P32" s="170" t="s">
        <v>15</v>
      </c>
      <c r="Q32" s="171"/>
      <c r="R32" s="172"/>
      <c r="S32" s="172"/>
      <c r="T32" s="167"/>
      <c r="U32" s="172"/>
      <c r="V32" s="172"/>
      <c r="W32" s="172"/>
      <c r="X32" s="172"/>
      <c r="Y32" s="172"/>
      <c r="Z32" s="173"/>
      <c r="AA32" s="173"/>
      <c r="AB32" s="173"/>
      <c r="AC32" s="173"/>
      <c r="AD32" s="173"/>
      <c r="AE32" s="173"/>
      <c r="AF32" s="173"/>
      <c r="AG32" s="170" t="s">
        <v>41</v>
      </c>
      <c r="AH32" s="178">
        <v>0</v>
      </c>
    </row>
    <row r="33" spans="1:60" s="175" customFormat="1" ht="78.75" customHeight="1" x14ac:dyDescent="0.3">
      <c r="A33" s="166" t="str">
        <f>+ CONCATENATE("ID", "-", B33, "-",C33, ".", D33, ".", E33)</f>
        <v>ID-DCA-2.1.5</v>
      </c>
      <c r="B33" s="167" t="s">
        <v>254</v>
      </c>
      <c r="C33" s="167">
        <v>2</v>
      </c>
      <c r="D33" s="167">
        <v>1</v>
      </c>
      <c r="E33" s="167">
        <v>5</v>
      </c>
      <c r="F33" s="168"/>
      <c r="G33" s="169"/>
      <c r="H33" s="541" t="s">
        <v>398</v>
      </c>
      <c r="I33" s="540"/>
      <c r="J33" s="535" t="s">
        <v>397</v>
      </c>
      <c r="K33" s="167" t="s">
        <v>254</v>
      </c>
      <c r="L33" s="170" t="s">
        <v>394</v>
      </c>
      <c r="M33" s="170" t="s">
        <v>72</v>
      </c>
      <c r="N33" s="167" t="s">
        <v>59</v>
      </c>
      <c r="O33" s="170" t="s">
        <v>12</v>
      </c>
      <c r="P33" s="170" t="s">
        <v>15</v>
      </c>
      <c r="Q33" s="171"/>
      <c r="R33" s="172"/>
      <c r="S33" s="172"/>
      <c r="T33" s="167"/>
      <c r="U33" s="172"/>
      <c r="V33" s="172"/>
      <c r="W33" s="172"/>
      <c r="X33" s="172"/>
      <c r="Y33" s="172"/>
      <c r="Z33" s="173"/>
      <c r="AA33" s="173"/>
      <c r="AB33" s="173"/>
      <c r="AC33" s="173"/>
      <c r="AD33" s="173"/>
      <c r="AE33" s="173"/>
      <c r="AF33" s="173"/>
      <c r="AG33" s="170" t="s">
        <v>41</v>
      </c>
      <c r="AH33" s="178">
        <v>0</v>
      </c>
    </row>
    <row r="34" spans="1:60" s="175" customFormat="1" ht="53.25" customHeight="1" x14ac:dyDescent="0.3">
      <c r="A34" s="166" t="str">
        <f>+ CONCATENATE("ID", "-", B34, "-",C34, ".", D34, ".", E34)</f>
        <v>ID-DCA-2.1.6</v>
      </c>
      <c r="B34" s="167" t="s">
        <v>254</v>
      </c>
      <c r="C34" s="167">
        <v>2</v>
      </c>
      <c r="D34" s="167">
        <v>1</v>
      </c>
      <c r="E34" s="167">
        <v>6</v>
      </c>
      <c r="F34" s="168"/>
      <c r="G34" s="169"/>
      <c r="H34" s="537" t="s">
        <v>408</v>
      </c>
      <c r="I34" s="536"/>
      <c r="J34" s="535" t="s">
        <v>395</v>
      </c>
      <c r="K34" s="167" t="s">
        <v>254</v>
      </c>
      <c r="L34" s="170" t="s">
        <v>394</v>
      </c>
      <c r="M34" s="170" t="s">
        <v>72</v>
      </c>
      <c r="N34" s="167" t="s">
        <v>59</v>
      </c>
      <c r="O34" s="170" t="s">
        <v>12</v>
      </c>
      <c r="P34" s="170" t="s">
        <v>15</v>
      </c>
      <c r="Q34" s="171"/>
      <c r="R34" s="172"/>
      <c r="S34" s="172"/>
      <c r="T34" s="167"/>
      <c r="U34" s="172"/>
      <c r="V34" s="172"/>
      <c r="W34" s="172"/>
      <c r="X34" s="172"/>
      <c r="Y34" s="172"/>
      <c r="Z34" s="173"/>
      <c r="AA34" s="173"/>
      <c r="AB34" s="173"/>
      <c r="AC34" s="173"/>
      <c r="AD34" s="173"/>
      <c r="AE34" s="173"/>
      <c r="AF34" s="173"/>
      <c r="AG34" s="170" t="s">
        <v>41</v>
      </c>
      <c r="AH34" s="178">
        <v>0</v>
      </c>
    </row>
    <row r="35" spans="1:60" s="165" customFormat="1" ht="37.5" x14ac:dyDescent="0.3">
      <c r="A35" s="154"/>
      <c r="B35" s="154" t="s">
        <v>254</v>
      </c>
      <c r="C35" s="152">
        <v>2</v>
      </c>
      <c r="D35" s="152">
        <v>2</v>
      </c>
      <c r="E35" s="152"/>
      <c r="F35" s="155"/>
      <c r="G35" s="154" t="s">
        <v>407</v>
      </c>
      <c r="H35" s="155"/>
      <c r="I35" s="155"/>
      <c r="J35" s="155"/>
      <c r="K35" s="152"/>
      <c r="L35" s="152"/>
      <c r="M35" s="156"/>
      <c r="N35" s="152"/>
      <c r="O35" s="152"/>
      <c r="P35" s="156"/>
      <c r="Q35" s="156" t="s">
        <v>391</v>
      </c>
      <c r="R35" s="158">
        <v>1</v>
      </c>
      <c r="S35" s="159" t="s">
        <v>40</v>
      </c>
      <c r="T35" s="200">
        <v>0.25</v>
      </c>
      <c r="U35" s="161">
        <v>0.25</v>
      </c>
      <c r="V35" s="161"/>
      <c r="W35" s="161">
        <v>0.25</v>
      </c>
      <c r="X35" s="152"/>
      <c r="Y35" s="161">
        <v>0.25</v>
      </c>
      <c r="Z35" s="162"/>
      <c r="AA35" s="161">
        <v>0.25</v>
      </c>
      <c r="AB35" s="162"/>
      <c r="AC35" s="162"/>
      <c r="AD35" s="162"/>
      <c r="AE35" s="162"/>
      <c r="AF35" s="162"/>
      <c r="AG35" s="156" t="s">
        <v>41</v>
      </c>
      <c r="AH35" s="163">
        <f>SUM(AH36:AH41)</f>
        <v>0</v>
      </c>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row>
    <row r="36" spans="1:60" s="175" customFormat="1" ht="37.5" x14ac:dyDescent="0.3">
      <c r="A36" s="166" t="str">
        <f>+ CONCATENATE("ID", "-", B36, "-",C36, ".", D36, ".", E36)</f>
        <v>ID-DCA-2.2.1</v>
      </c>
      <c r="B36" s="167" t="s">
        <v>254</v>
      </c>
      <c r="C36" s="167">
        <v>2</v>
      </c>
      <c r="D36" s="167">
        <v>2</v>
      </c>
      <c r="E36" s="167">
        <v>1</v>
      </c>
      <c r="F36" s="168"/>
      <c r="G36" s="169"/>
      <c r="H36" s="168" t="s">
        <v>406</v>
      </c>
      <c r="I36" s="168"/>
      <c r="J36" s="539" t="s">
        <v>405</v>
      </c>
      <c r="K36" s="167" t="s">
        <v>254</v>
      </c>
      <c r="L36" s="170" t="s">
        <v>394</v>
      </c>
      <c r="M36" s="170" t="s">
        <v>254</v>
      </c>
      <c r="N36" s="167" t="s">
        <v>59</v>
      </c>
      <c r="O36" s="170" t="s">
        <v>12</v>
      </c>
      <c r="P36" s="170" t="s">
        <v>15</v>
      </c>
      <c r="Q36" s="171"/>
      <c r="R36" s="172"/>
      <c r="S36" s="172"/>
      <c r="T36" s="167"/>
      <c r="U36" s="172"/>
      <c r="V36" s="172"/>
      <c r="W36" s="172"/>
      <c r="X36" s="172"/>
      <c r="Y36" s="172"/>
      <c r="Z36" s="173"/>
      <c r="AA36" s="173"/>
      <c r="AB36" s="173"/>
      <c r="AC36" s="173"/>
      <c r="AD36" s="173"/>
      <c r="AE36" s="173"/>
      <c r="AF36" s="173"/>
      <c r="AG36" s="170" t="s">
        <v>41</v>
      </c>
      <c r="AH36" s="178">
        <v>0</v>
      </c>
    </row>
    <row r="37" spans="1:60" s="175" customFormat="1" ht="37.5" x14ac:dyDescent="0.3">
      <c r="A37" s="166" t="str">
        <f>+ CONCATENATE("ID", "-", B37, "-",C37, ".", D37, ".", E37)</f>
        <v>ID-DCA-2.2.2</v>
      </c>
      <c r="B37" s="167" t="s">
        <v>254</v>
      </c>
      <c r="C37" s="167">
        <v>2</v>
      </c>
      <c r="D37" s="167">
        <v>2</v>
      </c>
      <c r="E37" s="167">
        <v>2</v>
      </c>
      <c r="F37" s="168"/>
      <c r="G37" s="169"/>
      <c r="H37" s="168" t="s">
        <v>404</v>
      </c>
      <c r="I37" s="168"/>
      <c r="J37" s="534" t="s">
        <v>403</v>
      </c>
      <c r="K37" s="167" t="s">
        <v>254</v>
      </c>
      <c r="L37" s="170" t="s">
        <v>394</v>
      </c>
      <c r="M37" s="170" t="s">
        <v>58</v>
      </c>
      <c r="N37" s="167" t="s">
        <v>59</v>
      </c>
      <c r="O37" s="170" t="s">
        <v>12</v>
      </c>
      <c r="P37" s="170" t="s">
        <v>15</v>
      </c>
      <c r="Q37" s="171"/>
      <c r="R37" s="172"/>
      <c r="S37" s="172"/>
      <c r="T37" s="167"/>
      <c r="U37" s="172"/>
      <c r="V37" s="172"/>
      <c r="W37" s="172"/>
      <c r="X37" s="172"/>
      <c r="Y37" s="172"/>
      <c r="Z37" s="173"/>
      <c r="AA37" s="173"/>
      <c r="AB37" s="173"/>
      <c r="AC37" s="173"/>
      <c r="AD37" s="173"/>
      <c r="AE37" s="173"/>
      <c r="AF37" s="173"/>
      <c r="AG37" s="170" t="s">
        <v>41</v>
      </c>
      <c r="AH37" s="178">
        <v>0</v>
      </c>
    </row>
    <row r="38" spans="1:60" s="175" customFormat="1" ht="37.5" x14ac:dyDescent="0.3">
      <c r="A38" s="166" t="str">
        <f>+ CONCATENATE("ID", "-", B38, "-",C38, ".", D38, ".", E38)</f>
        <v>ID-DCA-2.2.3</v>
      </c>
      <c r="B38" s="167" t="s">
        <v>254</v>
      </c>
      <c r="C38" s="167">
        <v>2</v>
      </c>
      <c r="D38" s="167">
        <v>2</v>
      </c>
      <c r="E38" s="167">
        <v>3</v>
      </c>
      <c r="F38" s="168"/>
      <c r="G38" s="169"/>
      <c r="H38" s="168" t="s">
        <v>402</v>
      </c>
      <c r="I38" s="168"/>
      <c r="J38" s="538" t="s">
        <v>401</v>
      </c>
      <c r="K38" s="167" t="s">
        <v>254</v>
      </c>
      <c r="L38" s="170" t="s">
        <v>394</v>
      </c>
      <c r="M38" s="170" t="s">
        <v>58</v>
      </c>
      <c r="N38" s="167" t="s">
        <v>59</v>
      </c>
      <c r="O38" s="170" t="s">
        <v>12</v>
      </c>
      <c r="P38" s="170" t="s">
        <v>15</v>
      </c>
      <c r="Q38" s="171"/>
      <c r="R38" s="172"/>
      <c r="S38" s="172"/>
      <c r="T38" s="167"/>
      <c r="U38" s="172"/>
      <c r="V38" s="172"/>
      <c r="W38" s="172"/>
      <c r="X38" s="172"/>
      <c r="Y38" s="172"/>
      <c r="Z38" s="173"/>
      <c r="AA38" s="173"/>
      <c r="AB38" s="173"/>
      <c r="AC38" s="173"/>
      <c r="AD38" s="173"/>
      <c r="AE38" s="173"/>
      <c r="AF38" s="173"/>
      <c r="AG38" s="170" t="s">
        <v>41</v>
      </c>
      <c r="AH38" s="178">
        <v>0</v>
      </c>
    </row>
    <row r="39" spans="1:60" s="175" customFormat="1" ht="49.5" customHeight="1" x14ac:dyDescent="0.3">
      <c r="A39" s="166" t="str">
        <f>+ CONCATENATE("ID", "-", B39, "-",C39, ".", D39, ".", E39)</f>
        <v>ID-DCA-2.2.4</v>
      </c>
      <c r="B39" s="167" t="s">
        <v>254</v>
      </c>
      <c r="C39" s="167">
        <v>2</v>
      </c>
      <c r="D39" s="167">
        <v>2</v>
      </c>
      <c r="E39" s="167">
        <v>4</v>
      </c>
      <c r="F39" s="168"/>
      <c r="G39" s="169"/>
      <c r="H39" s="537" t="s">
        <v>400</v>
      </c>
      <c r="I39" s="536"/>
      <c r="J39" s="538" t="s">
        <v>399</v>
      </c>
      <c r="K39" s="167" t="s">
        <v>254</v>
      </c>
      <c r="L39" s="170" t="s">
        <v>394</v>
      </c>
      <c r="M39" s="170" t="s">
        <v>72</v>
      </c>
      <c r="N39" s="167" t="s">
        <v>59</v>
      </c>
      <c r="O39" s="170" t="s">
        <v>12</v>
      </c>
      <c r="P39" s="170" t="s">
        <v>15</v>
      </c>
      <c r="Q39" s="171"/>
      <c r="R39" s="172"/>
      <c r="S39" s="172"/>
      <c r="T39" s="167"/>
      <c r="U39" s="172"/>
      <c r="V39" s="172"/>
      <c r="W39" s="172"/>
      <c r="X39" s="172"/>
      <c r="Y39" s="172"/>
      <c r="Z39" s="173"/>
      <c r="AA39" s="173"/>
      <c r="AB39" s="173"/>
      <c r="AC39" s="173"/>
      <c r="AD39" s="173"/>
      <c r="AE39" s="173"/>
      <c r="AF39" s="173"/>
      <c r="AG39" s="170" t="s">
        <v>41</v>
      </c>
      <c r="AH39" s="178">
        <v>0</v>
      </c>
    </row>
    <row r="40" spans="1:60" s="175" customFormat="1" ht="78" customHeight="1" x14ac:dyDescent="0.3">
      <c r="A40" s="166" t="str">
        <f>+ CONCATENATE("ID", "-", B40, "-",C40, ".", D40, ".", E40)</f>
        <v>ID-DCA-2.2.5</v>
      </c>
      <c r="B40" s="167" t="s">
        <v>254</v>
      </c>
      <c r="C40" s="167">
        <v>2</v>
      </c>
      <c r="D40" s="167">
        <v>2</v>
      </c>
      <c r="E40" s="167">
        <v>5</v>
      </c>
      <c r="F40" s="168"/>
      <c r="G40" s="169"/>
      <c r="H40" s="537" t="s">
        <v>398</v>
      </c>
      <c r="I40" s="536"/>
      <c r="J40" s="535" t="s">
        <v>397</v>
      </c>
      <c r="K40" s="167" t="s">
        <v>254</v>
      </c>
      <c r="L40" s="170" t="s">
        <v>394</v>
      </c>
      <c r="M40" s="170" t="s">
        <v>72</v>
      </c>
      <c r="N40" s="167" t="s">
        <v>59</v>
      </c>
      <c r="O40" s="170" t="s">
        <v>12</v>
      </c>
      <c r="P40" s="170" t="s">
        <v>15</v>
      </c>
      <c r="Q40" s="171"/>
      <c r="R40" s="172"/>
      <c r="S40" s="172"/>
      <c r="T40" s="167"/>
      <c r="U40" s="172"/>
      <c r="V40" s="172"/>
      <c r="W40" s="172"/>
      <c r="X40" s="172"/>
      <c r="Y40" s="172"/>
      <c r="Z40" s="173"/>
      <c r="AA40" s="173"/>
      <c r="AB40" s="173"/>
      <c r="AC40" s="173"/>
      <c r="AD40" s="173"/>
      <c r="AE40" s="173"/>
      <c r="AF40" s="173"/>
      <c r="AG40" s="170" t="s">
        <v>41</v>
      </c>
      <c r="AH40" s="178">
        <v>0</v>
      </c>
    </row>
    <row r="41" spans="1:60" s="175" customFormat="1" ht="37.9" customHeight="1" x14ac:dyDescent="0.3">
      <c r="A41" s="166" t="str">
        <f>+ CONCATENATE("ID", "-", B41, "-",C41, ".", D41, ".", E41)</f>
        <v>ID-DCA-2.2.6</v>
      </c>
      <c r="B41" s="167" t="s">
        <v>254</v>
      </c>
      <c r="C41" s="167">
        <v>2</v>
      </c>
      <c r="D41" s="167">
        <v>2</v>
      </c>
      <c r="E41" s="167">
        <v>6</v>
      </c>
      <c r="F41" s="168"/>
      <c r="G41" s="169"/>
      <c r="H41" s="168" t="s">
        <v>396</v>
      </c>
      <c r="I41" s="168"/>
      <c r="J41" s="535" t="s">
        <v>395</v>
      </c>
      <c r="K41" s="167" t="s">
        <v>254</v>
      </c>
      <c r="L41" s="170" t="s">
        <v>394</v>
      </c>
      <c r="M41" s="170" t="s">
        <v>72</v>
      </c>
      <c r="N41" s="167" t="s">
        <v>59</v>
      </c>
      <c r="O41" s="170" t="s">
        <v>12</v>
      </c>
      <c r="P41" s="170" t="s">
        <v>15</v>
      </c>
      <c r="Q41" s="171"/>
      <c r="R41" s="172"/>
      <c r="S41" s="172"/>
      <c r="T41" s="167"/>
      <c r="U41" s="172"/>
      <c r="V41" s="172"/>
      <c r="W41" s="172"/>
      <c r="X41" s="172"/>
      <c r="Y41" s="172"/>
      <c r="Z41" s="173"/>
      <c r="AA41" s="173"/>
      <c r="AB41" s="173"/>
      <c r="AC41" s="173"/>
      <c r="AD41" s="173"/>
      <c r="AE41" s="173"/>
      <c r="AF41" s="173"/>
      <c r="AG41" s="170" t="s">
        <v>41</v>
      </c>
      <c r="AH41" s="178">
        <v>0</v>
      </c>
    </row>
    <row r="42" spans="1:60" s="151" customFormat="1" ht="37.5" x14ac:dyDescent="0.3">
      <c r="A42" s="198"/>
      <c r="B42" s="198"/>
      <c r="C42" s="142">
        <v>3</v>
      </c>
      <c r="D42" s="142"/>
      <c r="E42" s="142"/>
      <c r="F42" s="198" t="s">
        <v>393</v>
      </c>
      <c r="G42" s="199"/>
      <c r="H42" s="199"/>
      <c r="I42" s="199"/>
      <c r="J42" s="139"/>
      <c r="K42" s="142"/>
      <c r="L42" s="142"/>
      <c r="M42" s="139"/>
      <c r="N42" s="142"/>
      <c r="O42" s="139"/>
      <c r="P42" s="139"/>
      <c r="Q42" s="143" t="s">
        <v>391</v>
      </c>
      <c r="R42" s="144">
        <f>AVERAGE(R43)</f>
        <v>1</v>
      </c>
      <c r="S42" s="145"/>
      <c r="T42" s="146">
        <v>0.2</v>
      </c>
      <c r="U42" s="147"/>
      <c r="V42" s="147"/>
      <c r="W42" s="147"/>
      <c r="X42" s="147"/>
      <c r="Y42" s="147"/>
      <c r="Z42" s="147"/>
      <c r="AA42" s="147"/>
      <c r="AB42" s="147"/>
      <c r="AC42" s="147"/>
      <c r="AD42" s="147"/>
      <c r="AE42" s="147"/>
      <c r="AF42" s="147"/>
      <c r="AG42" s="148" t="s">
        <v>41</v>
      </c>
      <c r="AH42" s="149">
        <f>AH43+AH46</f>
        <v>0</v>
      </c>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row>
    <row r="43" spans="1:60" s="165" customFormat="1" ht="37.5" x14ac:dyDescent="0.3">
      <c r="A43" s="152"/>
      <c r="B43" s="152"/>
      <c r="C43" s="152">
        <v>3</v>
      </c>
      <c r="D43" s="152">
        <v>1</v>
      </c>
      <c r="E43" s="152"/>
      <c r="F43" s="155"/>
      <c r="G43" s="154" t="s">
        <v>392</v>
      </c>
      <c r="H43" s="155"/>
      <c r="I43" s="155"/>
      <c r="J43" s="155"/>
      <c r="K43" s="152"/>
      <c r="L43" s="152"/>
      <c r="M43" s="156"/>
      <c r="N43" s="152"/>
      <c r="O43" s="152"/>
      <c r="P43" s="156"/>
      <c r="Q43" s="156" t="s">
        <v>391</v>
      </c>
      <c r="R43" s="158">
        <v>1</v>
      </c>
      <c r="S43" s="159" t="s">
        <v>40</v>
      </c>
      <c r="T43" s="200">
        <v>1</v>
      </c>
      <c r="U43" s="161">
        <v>0.25</v>
      </c>
      <c r="V43" s="161"/>
      <c r="W43" s="161">
        <v>0.25</v>
      </c>
      <c r="X43" s="152"/>
      <c r="Y43" s="161">
        <v>0.25</v>
      </c>
      <c r="Z43" s="162"/>
      <c r="AA43" s="161">
        <v>0.25</v>
      </c>
      <c r="AB43" s="162"/>
      <c r="AC43" s="162"/>
      <c r="AD43" s="162"/>
      <c r="AE43" s="162"/>
      <c r="AF43" s="162"/>
      <c r="AG43" s="156" t="s">
        <v>41</v>
      </c>
      <c r="AH43" s="163">
        <f>SUM(AH44:AH44)</f>
        <v>0</v>
      </c>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row>
    <row r="44" spans="1:60" s="175" customFormat="1" ht="38.25" thickBot="1" x14ac:dyDescent="0.35">
      <c r="A44" s="166" t="str">
        <f>+ CONCATENATE("ID", "-", B44, "-",C44, ".", D44, ".", E44)</f>
        <v>ID-DCA-3.1.1</v>
      </c>
      <c r="B44" s="167" t="s">
        <v>254</v>
      </c>
      <c r="C44" s="167">
        <v>3</v>
      </c>
      <c r="D44" s="167">
        <v>1</v>
      </c>
      <c r="E44" s="167">
        <v>1</v>
      </c>
      <c r="F44" s="168"/>
      <c r="G44" s="169"/>
      <c r="H44" s="168" t="s">
        <v>390</v>
      </c>
      <c r="I44" s="169"/>
      <c r="J44" s="534" t="s">
        <v>389</v>
      </c>
      <c r="K44" s="167" t="s">
        <v>254</v>
      </c>
      <c r="L44" s="170" t="s">
        <v>388</v>
      </c>
      <c r="M44" s="170" t="s">
        <v>58</v>
      </c>
      <c r="N44" s="167" t="s">
        <v>46</v>
      </c>
      <c r="O44" s="170" t="s">
        <v>12</v>
      </c>
      <c r="P44" s="170" t="s">
        <v>15</v>
      </c>
      <c r="Q44" s="171"/>
      <c r="R44" s="172"/>
      <c r="S44" s="172"/>
      <c r="T44" s="167"/>
      <c r="U44" s="172"/>
      <c r="V44" s="172"/>
      <c r="W44" s="172"/>
      <c r="X44" s="172"/>
      <c r="Y44" s="172"/>
      <c r="Z44" s="173"/>
      <c r="AA44" s="173"/>
      <c r="AB44" s="173"/>
      <c r="AC44" s="173"/>
      <c r="AD44" s="173"/>
      <c r="AE44" s="173"/>
      <c r="AF44" s="173"/>
      <c r="AG44" s="170" t="s">
        <v>41</v>
      </c>
      <c r="AH44" s="178">
        <v>0</v>
      </c>
    </row>
    <row r="45" spans="1:60" s="150" customFormat="1" ht="30.75" customHeight="1" thickBot="1" x14ac:dyDescent="0.35">
      <c r="J45" s="226"/>
      <c r="L45" s="241"/>
      <c r="M45" s="228"/>
      <c r="O45" s="228"/>
      <c r="P45" s="228"/>
      <c r="Q45" s="226"/>
      <c r="T45" s="529"/>
      <c r="AG45" s="229" t="s">
        <v>98</v>
      </c>
      <c r="AH45" s="230">
        <f>+AH5+AH27+AH42</f>
        <v>41159847.399999999</v>
      </c>
    </row>
    <row r="46" spans="1:60" s="150" customFormat="1" ht="18.75" x14ac:dyDescent="0.3">
      <c r="J46" s="226"/>
      <c r="L46" s="241"/>
      <c r="M46" s="228"/>
      <c r="O46" s="228"/>
      <c r="P46" s="228"/>
      <c r="Q46" s="226"/>
      <c r="T46" s="529"/>
      <c r="AG46" s="241"/>
    </row>
    <row r="47" spans="1:60" s="150" customFormat="1" ht="18.75" x14ac:dyDescent="0.3">
      <c r="J47" s="226"/>
      <c r="L47" s="241"/>
      <c r="M47" s="228"/>
      <c r="O47" s="228"/>
      <c r="P47" s="228"/>
      <c r="Q47" s="226"/>
      <c r="T47" s="529"/>
      <c r="AG47" s="241"/>
    </row>
    <row r="48" spans="1:60" s="150" customFormat="1" ht="18.75" x14ac:dyDescent="0.3">
      <c r="J48" s="226"/>
      <c r="L48" s="241"/>
      <c r="M48" s="228"/>
      <c r="O48" s="228"/>
      <c r="P48" s="228"/>
      <c r="Q48" s="226"/>
      <c r="T48" s="529"/>
      <c r="AG48" s="241"/>
    </row>
    <row r="49" spans="2:34" s="150" customFormat="1" ht="19.5" thickBot="1" x14ac:dyDescent="0.35">
      <c r="J49" s="226"/>
      <c r="K49" s="533"/>
      <c r="L49" s="533"/>
      <c r="M49" s="533"/>
      <c r="N49" s="532"/>
      <c r="O49" s="531"/>
      <c r="P49" s="531"/>
      <c r="Q49" s="226"/>
      <c r="T49" s="529"/>
      <c r="AG49" s="241"/>
    </row>
    <row r="50" spans="2:34" s="150" customFormat="1" ht="18.75" x14ac:dyDescent="0.3">
      <c r="F50" s="283"/>
      <c r="G50" s="283"/>
      <c r="H50" s="283"/>
      <c r="I50" s="283"/>
      <c r="K50" s="530" t="s">
        <v>387</v>
      </c>
      <c r="L50" s="530"/>
      <c r="M50" s="530"/>
      <c r="N50" s="530"/>
      <c r="O50" s="530"/>
      <c r="P50" s="530"/>
      <c r="Q50" s="226"/>
      <c r="T50" s="529"/>
    </row>
    <row r="51" spans="2:34" s="150" customFormat="1" ht="18.75" x14ac:dyDescent="0.3">
      <c r="K51" s="283" t="s">
        <v>386</v>
      </c>
      <c r="L51" s="283"/>
      <c r="M51" s="283"/>
      <c r="N51" s="283"/>
      <c r="O51" s="283"/>
      <c r="P51" s="283"/>
      <c r="Q51" s="226"/>
      <c r="T51" s="529"/>
    </row>
    <row r="52" spans="2:34" s="150" customFormat="1" ht="18.75" x14ac:dyDescent="0.3">
      <c r="F52" s="283"/>
      <c r="G52" s="283"/>
      <c r="H52" s="283"/>
      <c r="I52" s="283"/>
      <c r="J52" s="226"/>
      <c r="K52" s="241"/>
      <c r="L52" s="241"/>
      <c r="M52" s="228"/>
      <c r="N52" s="241"/>
      <c r="O52" s="228"/>
      <c r="P52" s="228"/>
      <c r="Q52" s="226"/>
      <c r="T52" s="529"/>
      <c r="AG52" s="241"/>
    </row>
    <row r="53" spans="2:34" s="120" customFormat="1" x14ac:dyDescent="0.25">
      <c r="F53" s="244"/>
      <c r="G53" s="244"/>
      <c r="H53" s="244"/>
      <c r="I53" s="244"/>
      <c r="J53" s="127"/>
      <c r="L53" s="235"/>
      <c r="M53" s="129"/>
      <c r="O53" s="129"/>
      <c r="P53" s="129"/>
      <c r="Q53" s="133"/>
      <c r="R53" s="132"/>
      <c r="S53" s="132"/>
      <c r="T53" s="135"/>
      <c r="U53" s="132"/>
      <c r="V53" s="132"/>
      <c r="W53" s="132"/>
      <c r="X53" s="132"/>
      <c r="Y53" s="132"/>
      <c r="Z53" s="132"/>
      <c r="AA53" s="132"/>
      <c r="AB53" s="132"/>
      <c r="AC53" s="132"/>
      <c r="AD53" s="132"/>
      <c r="AE53" s="132"/>
      <c r="AF53" s="132"/>
      <c r="AG53" s="234"/>
      <c r="AH53" s="132"/>
    </row>
    <row r="54" spans="2:34" s="120" customFormat="1" x14ac:dyDescent="0.25">
      <c r="J54" s="127"/>
      <c r="L54" s="235"/>
      <c r="M54" s="129"/>
      <c r="O54" s="129"/>
      <c r="P54" s="129"/>
      <c r="Q54" s="133"/>
      <c r="R54" s="132"/>
      <c r="S54" s="132"/>
      <c r="T54" s="135"/>
      <c r="U54" s="132"/>
      <c r="V54" s="132"/>
      <c r="W54" s="132"/>
      <c r="X54" s="132"/>
      <c r="Y54" s="132"/>
      <c r="Z54" s="132"/>
      <c r="AA54" s="132"/>
      <c r="AB54" s="132"/>
      <c r="AC54" s="132"/>
      <c r="AD54" s="132"/>
      <c r="AE54" s="132"/>
      <c r="AF54" s="132"/>
      <c r="AG54" s="234"/>
      <c r="AH54" s="132"/>
    </row>
    <row r="55" spans="2:34" x14ac:dyDescent="0.25">
      <c r="B55" s="1"/>
      <c r="C55" s="1"/>
      <c r="D55" s="1"/>
      <c r="E55" s="1"/>
      <c r="J55" s="93"/>
      <c r="K55" s="1"/>
      <c r="N55" s="1"/>
      <c r="Q55" s="528"/>
      <c r="R55" s="526"/>
      <c r="S55" s="526"/>
      <c r="T55" s="527"/>
      <c r="U55" s="526"/>
      <c r="V55" s="526"/>
      <c r="W55" s="526"/>
      <c r="X55" s="526"/>
      <c r="Y55" s="526"/>
      <c r="Z55" s="526"/>
      <c r="AA55" s="526"/>
      <c r="AB55" s="526"/>
      <c r="AC55" s="526"/>
      <c r="AD55" s="526"/>
      <c r="AE55" s="526"/>
      <c r="AF55" s="526"/>
      <c r="AG55" s="237"/>
      <c r="AH55" s="526"/>
    </row>
    <row r="56" spans="2:34" x14ac:dyDescent="0.25">
      <c r="B56" s="1"/>
      <c r="C56" s="1"/>
      <c r="D56" s="1"/>
      <c r="E56" s="1"/>
      <c r="J56" s="93"/>
      <c r="K56" s="1"/>
      <c r="N56" s="1"/>
      <c r="Q56" s="528"/>
      <c r="R56" s="526"/>
      <c r="S56" s="526"/>
      <c r="T56" s="527"/>
      <c r="U56" s="526"/>
      <c r="V56" s="526"/>
      <c r="W56" s="526"/>
      <c r="X56" s="526"/>
      <c r="Y56" s="526"/>
      <c r="Z56" s="526"/>
      <c r="AA56" s="526"/>
      <c r="AB56" s="526"/>
      <c r="AC56" s="526"/>
      <c r="AD56" s="526"/>
      <c r="AE56" s="526"/>
      <c r="AF56" s="526"/>
      <c r="AG56" s="237"/>
      <c r="AH56" s="526"/>
    </row>
    <row r="57" spans="2:34" x14ac:dyDescent="0.25">
      <c r="B57" s="1"/>
      <c r="C57" s="1"/>
      <c r="D57" s="1"/>
      <c r="E57" s="1"/>
      <c r="J57" s="93"/>
      <c r="K57" s="1"/>
      <c r="N57" s="1"/>
      <c r="Q57" s="528"/>
      <c r="R57" s="526"/>
      <c r="S57" s="526"/>
      <c r="T57" s="527"/>
      <c r="U57" s="526"/>
      <c r="V57" s="526"/>
      <c r="W57" s="526"/>
      <c r="X57" s="526"/>
      <c r="Y57" s="526"/>
      <c r="Z57" s="526"/>
      <c r="AA57" s="526"/>
      <c r="AB57" s="526"/>
      <c r="AC57" s="526"/>
      <c r="AD57" s="526"/>
      <c r="AE57" s="526"/>
      <c r="AF57" s="526"/>
      <c r="AG57" s="237"/>
      <c r="AH57" s="526"/>
    </row>
    <row r="58" spans="2:34" x14ac:dyDescent="0.25">
      <c r="B58" s="1"/>
      <c r="C58" s="1"/>
      <c r="D58" s="1"/>
      <c r="E58" s="1"/>
      <c r="J58" s="93"/>
      <c r="K58" s="1"/>
      <c r="N58" s="1"/>
      <c r="Q58" s="528"/>
      <c r="R58" s="526"/>
      <c r="S58" s="526"/>
      <c r="T58" s="527"/>
      <c r="U58" s="526"/>
      <c r="V58" s="526"/>
      <c r="W58" s="526"/>
      <c r="X58" s="526"/>
      <c r="Y58" s="526"/>
      <c r="Z58" s="526"/>
      <c r="AA58" s="526"/>
      <c r="AB58" s="526"/>
      <c r="AC58" s="526"/>
      <c r="AD58" s="526"/>
      <c r="AE58" s="526"/>
      <c r="AF58" s="526"/>
      <c r="AG58" s="237"/>
      <c r="AH58" s="526"/>
    </row>
    <row r="59" spans="2:34" x14ac:dyDescent="0.25">
      <c r="B59" s="1"/>
      <c r="C59" s="1"/>
      <c r="D59" s="1"/>
      <c r="E59" s="1"/>
      <c r="J59" s="93"/>
      <c r="K59" s="1"/>
      <c r="N59" s="1"/>
      <c r="Q59" s="528"/>
      <c r="R59" s="526"/>
      <c r="S59" s="526"/>
      <c r="T59" s="527"/>
      <c r="U59" s="526"/>
      <c r="V59" s="526"/>
      <c r="W59" s="526"/>
      <c r="X59" s="526"/>
      <c r="Y59" s="526"/>
      <c r="Z59" s="526"/>
      <c r="AA59" s="526"/>
      <c r="AB59" s="526"/>
      <c r="AC59" s="526"/>
      <c r="AD59" s="526"/>
      <c r="AE59" s="526"/>
      <c r="AF59" s="526"/>
      <c r="AG59" s="237"/>
      <c r="AH59" s="526"/>
    </row>
    <row r="60" spans="2:34" x14ac:dyDescent="0.25">
      <c r="B60" s="1"/>
      <c r="C60" s="1"/>
      <c r="D60" s="1"/>
      <c r="E60" s="1"/>
      <c r="J60" s="93"/>
      <c r="K60" s="1"/>
      <c r="N60" s="1"/>
      <c r="Q60" s="528"/>
      <c r="R60" s="526"/>
      <c r="S60" s="526"/>
      <c r="T60" s="527"/>
      <c r="U60" s="526"/>
      <c r="V60" s="526"/>
      <c r="W60" s="526"/>
      <c r="X60" s="526"/>
      <c r="Y60" s="526"/>
      <c r="Z60" s="526"/>
      <c r="AA60" s="526"/>
      <c r="AB60" s="526"/>
      <c r="AC60" s="526"/>
      <c r="AD60" s="526"/>
      <c r="AE60" s="526"/>
      <c r="AF60" s="526"/>
      <c r="AG60" s="237"/>
      <c r="AH60" s="526"/>
    </row>
    <row r="61" spans="2:34" x14ac:dyDescent="0.25">
      <c r="B61" s="1"/>
      <c r="C61" s="1"/>
      <c r="D61" s="1"/>
      <c r="E61" s="1"/>
      <c r="J61" s="93"/>
      <c r="K61" s="1"/>
      <c r="N61" s="1"/>
      <c r="Q61" s="528"/>
      <c r="R61" s="526"/>
      <c r="S61" s="526"/>
      <c r="T61" s="527"/>
      <c r="U61" s="526"/>
      <c r="V61" s="526"/>
      <c r="W61" s="526"/>
      <c r="X61" s="526"/>
      <c r="Y61" s="526"/>
      <c r="Z61" s="526"/>
      <c r="AA61" s="526"/>
      <c r="AB61" s="526"/>
      <c r="AC61" s="526"/>
      <c r="AD61" s="526"/>
      <c r="AE61" s="526"/>
      <c r="AF61" s="526"/>
      <c r="AG61" s="237"/>
      <c r="AH61" s="526"/>
    </row>
    <row r="62" spans="2:34" x14ac:dyDescent="0.25">
      <c r="B62" s="1"/>
      <c r="C62" s="1"/>
      <c r="D62" s="1"/>
      <c r="E62" s="1"/>
      <c r="J62" s="93"/>
      <c r="K62" s="1"/>
      <c r="N62" s="1"/>
      <c r="Q62" s="528"/>
      <c r="R62" s="526"/>
      <c r="S62" s="526"/>
      <c r="T62" s="527"/>
      <c r="U62" s="526"/>
      <c r="V62" s="526"/>
      <c r="W62" s="526"/>
      <c r="X62" s="526"/>
      <c r="Y62" s="526"/>
      <c r="Z62" s="526"/>
      <c r="AA62" s="526"/>
      <c r="AB62" s="526"/>
      <c r="AC62" s="526"/>
      <c r="AD62" s="526"/>
      <c r="AE62" s="526"/>
      <c r="AF62" s="526"/>
      <c r="AG62" s="237"/>
      <c r="AH62" s="526"/>
    </row>
    <row r="63" spans="2:34" x14ac:dyDescent="0.25">
      <c r="B63" s="1"/>
      <c r="C63" s="1"/>
      <c r="D63" s="1"/>
      <c r="E63" s="1"/>
      <c r="J63" s="93"/>
      <c r="K63" s="1"/>
      <c r="N63" s="1"/>
      <c r="Q63" s="528"/>
      <c r="R63" s="526"/>
      <c r="S63" s="526"/>
      <c r="T63" s="527"/>
      <c r="U63" s="526"/>
      <c r="V63" s="526"/>
      <c r="W63" s="526"/>
      <c r="X63" s="526"/>
      <c r="Y63" s="526"/>
      <c r="Z63" s="526"/>
      <c r="AA63" s="526"/>
      <c r="AB63" s="526"/>
      <c r="AC63" s="526"/>
      <c r="AD63" s="526"/>
      <c r="AE63" s="526"/>
      <c r="AF63" s="526"/>
      <c r="AG63" s="237"/>
      <c r="AH63" s="526"/>
    </row>
    <row r="64" spans="2:34" x14ac:dyDescent="0.25">
      <c r="B64" s="1"/>
      <c r="C64" s="1"/>
      <c r="D64" s="1"/>
      <c r="E64" s="1"/>
      <c r="J64" s="93"/>
      <c r="K64" s="1"/>
      <c r="N64" s="1"/>
      <c r="Q64" s="528"/>
      <c r="R64" s="526"/>
      <c r="S64" s="526"/>
      <c r="T64" s="527"/>
      <c r="U64" s="526"/>
      <c r="V64" s="526"/>
      <c r="W64" s="526"/>
      <c r="X64" s="526"/>
      <c r="Y64" s="526"/>
      <c r="Z64" s="526"/>
      <c r="AA64" s="526"/>
      <c r="AB64" s="526"/>
      <c r="AC64" s="526"/>
      <c r="AD64" s="526"/>
      <c r="AE64" s="526"/>
      <c r="AF64" s="526"/>
      <c r="AG64" s="237"/>
      <c r="AH64" s="526"/>
    </row>
  </sheetData>
  <sheetProtection selectLockedCells="1"/>
  <autoFilter ref="A4:P4"/>
  <dataConsolidate/>
  <mergeCells count="33">
    <mergeCell ref="K2:P2"/>
    <mergeCell ref="H17:I17"/>
    <mergeCell ref="H32:I32"/>
    <mergeCell ref="Q2:R2"/>
    <mergeCell ref="AA1:AB1"/>
    <mergeCell ref="AC1:AF3"/>
    <mergeCell ref="AG2:AH2"/>
    <mergeCell ref="W1:X1"/>
    <mergeCell ref="Y1:Z1"/>
    <mergeCell ref="AG3:AG4"/>
    <mergeCell ref="J1:P1"/>
    <mergeCell ref="S1:T1"/>
    <mergeCell ref="U1:V1"/>
    <mergeCell ref="Q3:Q4"/>
    <mergeCell ref="R3:R4"/>
    <mergeCell ref="S3:S4"/>
    <mergeCell ref="O3:P3"/>
    <mergeCell ref="W3:X3"/>
    <mergeCell ref="Y3:Z3"/>
    <mergeCell ref="AA3:AB3"/>
    <mergeCell ref="H33:I33"/>
    <mergeCell ref="U3:V3"/>
    <mergeCell ref="T3:T4"/>
    <mergeCell ref="F53:I53"/>
    <mergeCell ref="AH3:AH4"/>
    <mergeCell ref="F50:I50"/>
    <mergeCell ref="F52:I52"/>
    <mergeCell ref="H40:I40"/>
    <mergeCell ref="K50:P50"/>
    <mergeCell ref="K51:P51"/>
    <mergeCell ref="H39:I39"/>
    <mergeCell ref="H34:I34"/>
    <mergeCell ref="F3:N3"/>
  </mergeCells>
  <printOptions horizontalCentered="1"/>
  <pageMargins left="0.45" right="0.45" top="0.25" bottom="0.25" header="0.3" footer="0.55000000000000004"/>
  <pageSetup paperSize="5" scale="39" fitToHeight="0" orientation="landscape" r:id="rId1"/>
  <headerFooter>
    <oddFooter>Page &amp;P of &amp;N</oddFooter>
  </headerFooter>
  <rowBreaks count="1" manualBreakCount="1">
    <brk id="32" max="33"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Dirección Catastral 2023.xlsx]Libro de Códigos'!#REF!</xm:f>
          </x14:formula1>
          <xm:sqref>O5:P44</xm:sqref>
        </x14:dataValidation>
        <x14:dataValidation type="list" allowBlank="1" showInputMessage="1" showErrorMessage="1">
          <x14:formula1>
            <xm:f>'C:\Users\Aileen Decamps\AppData\Local\Temp\Temp1_FW_ PAO 2023 Firmados .zip\[POA Dirección Catastral 2023.xlsx]Libro de Códigos'!#REF!</xm:f>
          </x14:formula1>
          <xm:sqref>N5:N44</xm:sqref>
        </x14:dataValidation>
        <x14:dataValidation type="list" allowBlank="1" showInputMessage="1" showErrorMessage="1">
          <x14:formula1>
            <xm:f>'C:\Users\Aileen Decamps\AppData\Local\Temp\Temp1_FW_ PAO 2023 Firmados .zip\[POA Dirección Catastral 2023.xlsx]Libro de Códigos'!#REF!</xm:f>
          </x14:formula1>
          <xm:sqref>K29:K34 M17 K7:K15 K43:K44 K36:K41 K17:K26 M21</xm:sqref>
        </x14:dataValidation>
        <x14:dataValidation type="list" allowBlank="1" showInputMessage="1" showErrorMessage="1">
          <x14:formula1>
            <xm:f>'C:\Users\Aileen Decamps\AppData\Local\Temp\Temp1_FW_ PAO 2023 Firmados .zip\[POA Dirección Catastral 2023.xlsx]Libro de Códigos'!#REF!</xm:f>
          </x14:formula1>
          <xm:sqref>S14 S5:S6 S16 S27:S28 S35 S42:S44 S20</xm:sqref>
        </x14:dataValidation>
        <x14:dataValidation type="list" allowBlank="1" showInputMessage="1" showErrorMessage="1">
          <x14:formula1>
            <xm:f>'https://minpre-my.sharepoint.com/Users/Aileen Decamps/Downloads/[Copy of POA MINPRE 2019 (Autosaved).xlsx]Clasificador de Avances'!#REF!</xm:f>
          </x14:formula1>
          <xm:sqref>S15 S29:S34 S7:S13 S36:S41 S21:S26 S17:S19 AG5:AG44</xm:sqref>
        </x14:dataValidation>
        <x14:dataValidation type="list" allowBlank="1" showInputMessage="1" showErrorMessage="1">
          <x14:formula1>
            <xm:f>'https://minpre-my.sharepoint.com/Users/Aileen Decamps/Downloads/[Copy of POA MINPRE 2019 (Autosaved).xlsx]Libro de Códigos'!#REF!</xm:f>
          </x14:formula1>
          <xm:sqref>B43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I88"/>
  <sheetViews>
    <sheetView showGridLines="0" topLeftCell="F1" zoomScale="70" zoomScaleNormal="70" zoomScaleSheetLayoutView="70" workbookViewId="0">
      <selection activeCell="J1" sqref="J1:P1"/>
    </sheetView>
  </sheetViews>
  <sheetFormatPr defaultColWidth="11.42578125" defaultRowHeight="12.75" x14ac:dyDescent="0.25"/>
  <cols>
    <col min="1" max="1" width="10.7109375" style="514" hidden="1" customWidth="1"/>
    <col min="2" max="3" width="8.42578125" style="514" hidden="1" customWidth="1"/>
    <col min="4" max="5" width="6.28515625" style="514" hidden="1" customWidth="1"/>
    <col min="6" max="6" width="3.5703125" style="515" customWidth="1"/>
    <col min="7" max="7" width="3.7109375" style="515" customWidth="1"/>
    <col min="8" max="8" width="3.5703125" style="517" customWidth="1"/>
    <col min="9" max="9" width="72.7109375" style="517" customWidth="1"/>
    <col min="10" max="10" width="29.28515625" style="518" customWidth="1"/>
    <col min="11" max="11" width="18" style="514" customWidth="1"/>
    <col min="12" max="12" width="29.28515625" style="514" customWidth="1"/>
    <col min="13" max="13" width="17.5703125" style="518" customWidth="1"/>
    <col min="14" max="14" width="13.28515625" style="514" hidden="1" customWidth="1"/>
    <col min="15" max="16" width="17.42578125" style="518" customWidth="1"/>
    <col min="17" max="17" width="45.5703125" style="518" bestFit="1" customWidth="1"/>
    <col min="18" max="18" width="9.7109375" style="514" customWidth="1"/>
    <col min="19" max="19" width="17.5703125" style="514" hidden="1" customWidth="1"/>
    <col min="20" max="20" width="16" style="520" hidden="1" customWidth="1"/>
    <col min="21" max="28" width="8.5703125" style="514" hidden="1" customWidth="1"/>
    <col min="29" max="29" width="39.28515625" style="514" hidden="1" customWidth="1"/>
    <col min="30" max="30" width="46.28515625" style="514" hidden="1" customWidth="1"/>
    <col min="31" max="32" width="39.28515625" style="514" hidden="1" customWidth="1"/>
    <col min="33" max="33" width="20.7109375" style="514" customWidth="1"/>
    <col min="34" max="34" width="27.42578125" style="521" bestFit="1" customWidth="1"/>
    <col min="35" max="35" width="33" style="515" customWidth="1"/>
    <col min="36" max="36" width="11.42578125" style="515"/>
    <col min="37" max="37" width="18.42578125" style="515" bestFit="1" customWidth="1"/>
    <col min="38" max="16384" width="11.42578125" style="515"/>
  </cols>
  <sheetData>
    <row r="1" spans="1:60" s="332" customFormat="1" ht="75.75" customHeight="1" x14ac:dyDescent="0.25">
      <c r="A1" s="319"/>
      <c r="B1" s="320"/>
      <c r="C1" s="320"/>
      <c r="D1" s="320"/>
      <c r="E1" s="320"/>
      <c r="F1" s="321"/>
      <c r="G1" s="321"/>
      <c r="H1" s="322"/>
      <c r="I1" s="323"/>
      <c r="J1" s="324" t="s">
        <v>162</v>
      </c>
      <c r="K1" s="324"/>
      <c r="L1" s="324"/>
      <c r="M1" s="324"/>
      <c r="N1" s="324"/>
      <c r="O1" s="324"/>
      <c r="P1" s="324"/>
      <c r="Q1" s="325"/>
      <c r="R1" s="326"/>
      <c r="S1" s="327"/>
      <c r="T1" s="328"/>
      <c r="U1" s="327"/>
      <c r="V1" s="328"/>
      <c r="W1" s="327"/>
      <c r="X1" s="328"/>
      <c r="Y1" s="327"/>
      <c r="Z1" s="328"/>
      <c r="AA1" s="327"/>
      <c r="AB1" s="328"/>
      <c r="AC1" s="329" t="s">
        <v>1</v>
      </c>
      <c r="AD1" s="330"/>
      <c r="AE1" s="330"/>
      <c r="AF1" s="331"/>
      <c r="AG1" s="326"/>
      <c r="AH1" s="326"/>
    </row>
    <row r="2" spans="1:60" s="332" customFormat="1" ht="49.5" customHeight="1" x14ac:dyDescent="0.25">
      <c r="A2" s="319"/>
      <c r="B2" s="320"/>
      <c r="C2" s="320"/>
      <c r="D2" s="320"/>
      <c r="E2" s="320"/>
      <c r="F2" s="321"/>
      <c r="G2" s="321"/>
      <c r="H2" s="322"/>
      <c r="I2" s="323"/>
      <c r="J2" s="333" t="s">
        <v>2</v>
      </c>
      <c r="K2" s="334" t="s">
        <v>262</v>
      </c>
      <c r="L2" s="334"/>
      <c r="M2" s="334"/>
      <c r="N2" s="334"/>
      <c r="O2" s="334"/>
      <c r="P2" s="335"/>
      <c r="Q2" s="336" t="s">
        <v>4</v>
      </c>
      <c r="R2" s="337"/>
      <c r="S2" s="338"/>
      <c r="T2" s="339"/>
      <c r="U2" s="340"/>
      <c r="V2" s="341"/>
      <c r="W2" s="340"/>
      <c r="X2" s="341"/>
      <c r="Y2" s="340"/>
      <c r="Z2" s="341"/>
      <c r="AA2" s="340"/>
      <c r="AB2" s="341"/>
      <c r="AC2" s="342"/>
      <c r="AD2" s="343"/>
      <c r="AE2" s="343"/>
      <c r="AF2" s="344"/>
      <c r="AG2" s="345" t="s">
        <v>5</v>
      </c>
      <c r="AH2" s="337"/>
    </row>
    <row r="3" spans="1:60" s="361" customFormat="1" ht="18.75" x14ac:dyDescent="0.25">
      <c r="A3" s="346"/>
      <c r="B3" s="347"/>
      <c r="C3" s="347"/>
      <c r="D3" s="347"/>
      <c r="E3" s="347"/>
      <c r="F3" s="348" t="s">
        <v>6</v>
      </c>
      <c r="G3" s="349"/>
      <c r="H3" s="349"/>
      <c r="I3" s="349"/>
      <c r="J3" s="350"/>
      <c r="K3" s="350"/>
      <c r="L3" s="350"/>
      <c r="M3" s="350"/>
      <c r="N3" s="351"/>
      <c r="O3" s="336" t="s">
        <v>7</v>
      </c>
      <c r="P3" s="337"/>
      <c r="Q3" s="352" t="s">
        <v>8</v>
      </c>
      <c r="R3" s="353" t="s">
        <v>9</v>
      </c>
      <c r="S3" s="354" t="s">
        <v>10</v>
      </c>
      <c r="T3" s="354" t="s">
        <v>11</v>
      </c>
      <c r="U3" s="355" t="s">
        <v>12</v>
      </c>
      <c r="V3" s="355"/>
      <c r="W3" s="355" t="s">
        <v>13</v>
      </c>
      <c r="X3" s="355"/>
      <c r="Y3" s="355" t="s">
        <v>14</v>
      </c>
      <c r="Z3" s="355"/>
      <c r="AA3" s="355" t="s">
        <v>15</v>
      </c>
      <c r="AB3" s="355"/>
      <c r="AC3" s="356"/>
      <c r="AD3" s="357"/>
      <c r="AE3" s="357"/>
      <c r="AF3" s="358"/>
      <c r="AG3" s="359" t="s">
        <v>16</v>
      </c>
      <c r="AH3" s="360" t="s">
        <v>17</v>
      </c>
    </row>
    <row r="4" spans="1:60" s="375" customFormat="1" ht="97.9" customHeight="1" x14ac:dyDescent="0.25">
      <c r="A4" s="362" t="s">
        <v>18</v>
      </c>
      <c r="B4" s="362" t="s">
        <v>19</v>
      </c>
      <c r="C4" s="362" t="s">
        <v>20</v>
      </c>
      <c r="D4" s="362" t="s">
        <v>21</v>
      </c>
      <c r="E4" s="362" t="s">
        <v>22</v>
      </c>
      <c r="F4" s="363" t="s">
        <v>23</v>
      </c>
      <c r="G4" s="363" t="s">
        <v>24</v>
      </c>
      <c r="H4" s="364" t="s">
        <v>25</v>
      </c>
      <c r="I4" s="365"/>
      <c r="J4" s="366" t="s">
        <v>26</v>
      </c>
      <c r="K4" s="366" t="s">
        <v>27</v>
      </c>
      <c r="L4" s="367" t="s">
        <v>28</v>
      </c>
      <c r="M4" s="366" t="s">
        <v>29</v>
      </c>
      <c r="N4" s="367" t="s">
        <v>30</v>
      </c>
      <c r="O4" s="368" t="s">
        <v>31</v>
      </c>
      <c r="P4" s="369" t="s">
        <v>32</v>
      </c>
      <c r="Q4" s="370"/>
      <c r="R4" s="371"/>
      <c r="S4" s="372"/>
      <c r="T4" s="372"/>
      <c r="U4" s="373" t="s">
        <v>9</v>
      </c>
      <c r="V4" s="373" t="s">
        <v>33</v>
      </c>
      <c r="W4" s="373" t="s">
        <v>9</v>
      </c>
      <c r="X4" s="373" t="s">
        <v>33</v>
      </c>
      <c r="Y4" s="373" t="s">
        <v>9</v>
      </c>
      <c r="Z4" s="373" t="s">
        <v>33</v>
      </c>
      <c r="AA4" s="373" t="s">
        <v>9</v>
      </c>
      <c r="AB4" s="373" t="s">
        <v>33</v>
      </c>
      <c r="AC4" s="374" t="s">
        <v>34</v>
      </c>
      <c r="AD4" s="374" t="s">
        <v>35</v>
      </c>
      <c r="AE4" s="374" t="s">
        <v>36</v>
      </c>
      <c r="AF4" s="374" t="s">
        <v>37</v>
      </c>
      <c r="AG4" s="359"/>
      <c r="AH4" s="360"/>
    </row>
    <row r="5" spans="1:60" s="389" customFormat="1" ht="75" x14ac:dyDescent="0.25">
      <c r="A5" s="376"/>
      <c r="B5" s="376" t="s">
        <v>72</v>
      </c>
      <c r="C5" s="376">
        <v>1</v>
      </c>
      <c r="D5" s="376"/>
      <c r="E5" s="376"/>
      <c r="F5" s="377" t="s">
        <v>263</v>
      </c>
      <c r="G5" s="378"/>
      <c r="H5" s="379"/>
      <c r="I5" s="379"/>
      <c r="J5" s="380"/>
      <c r="K5" s="381"/>
      <c r="L5" s="381"/>
      <c r="M5" s="380"/>
      <c r="N5" s="381"/>
      <c r="O5" s="380" t="s">
        <v>12</v>
      </c>
      <c r="P5" s="380" t="s">
        <v>15</v>
      </c>
      <c r="Q5" s="382" t="s">
        <v>264</v>
      </c>
      <c r="R5" s="383">
        <v>1</v>
      </c>
      <c r="S5" s="384"/>
      <c r="T5" s="385">
        <v>0.8</v>
      </c>
      <c r="U5" s="385">
        <v>0.25</v>
      </c>
      <c r="V5" s="386"/>
      <c r="W5" s="385">
        <v>0.25</v>
      </c>
      <c r="X5" s="386"/>
      <c r="Y5" s="385">
        <v>0.25</v>
      </c>
      <c r="Z5" s="386"/>
      <c r="AA5" s="385">
        <v>0.25</v>
      </c>
      <c r="AB5" s="386"/>
      <c r="AC5" s="386"/>
      <c r="AD5" s="386"/>
      <c r="AE5" s="386"/>
      <c r="AF5" s="386"/>
      <c r="AG5" s="387" t="s">
        <v>41</v>
      </c>
      <c r="AH5" s="388">
        <f>+AH6+AH12+AH14+AH17+AH20+AH24+AH31+AH38+AH45+AH51+AH55</f>
        <v>82069272.480000004</v>
      </c>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row>
    <row r="6" spans="1:60" s="403" customFormat="1" ht="37.5" x14ac:dyDescent="0.25">
      <c r="A6" s="390"/>
      <c r="B6" s="391" t="s">
        <v>72</v>
      </c>
      <c r="C6" s="390">
        <v>1</v>
      </c>
      <c r="D6" s="390">
        <v>1</v>
      </c>
      <c r="E6" s="390"/>
      <c r="F6" s="392"/>
      <c r="G6" s="392" t="s">
        <v>265</v>
      </c>
      <c r="H6" s="393"/>
      <c r="I6" s="393"/>
      <c r="J6" s="394"/>
      <c r="K6" s="395"/>
      <c r="L6" s="395"/>
      <c r="M6" s="394"/>
      <c r="N6" s="395"/>
      <c r="O6" s="394" t="s">
        <v>12</v>
      </c>
      <c r="P6" s="394" t="s">
        <v>15</v>
      </c>
      <c r="Q6" s="396" t="s">
        <v>266</v>
      </c>
      <c r="R6" s="397">
        <v>1</v>
      </c>
      <c r="S6" s="398"/>
      <c r="T6" s="399">
        <v>0.1</v>
      </c>
      <c r="U6" s="400"/>
      <c r="V6" s="400"/>
      <c r="W6" s="400"/>
      <c r="X6" s="395"/>
      <c r="Y6" s="400"/>
      <c r="Z6" s="392"/>
      <c r="AA6" s="400"/>
      <c r="AB6" s="392"/>
      <c r="AC6" s="392"/>
      <c r="AD6" s="392"/>
      <c r="AE6" s="392"/>
      <c r="AF6" s="392"/>
      <c r="AG6" s="394" t="s">
        <v>41</v>
      </c>
      <c r="AH6" s="401">
        <f>SUM(AH7:AH11)</f>
        <v>0</v>
      </c>
      <c r="AI6" s="375"/>
      <c r="AJ6" s="375"/>
      <c r="AK6" s="402"/>
      <c r="AL6" s="375"/>
      <c r="AM6" s="375"/>
      <c r="AN6" s="375"/>
      <c r="AO6" s="375"/>
      <c r="AP6" s="375"/>
      <c r="AQ6" s="375"/>
      <c r="AR6" s="375"/>
      <c r="AS6" s="375"/>
      <c r="AT6" s="375"/>
      <c r="AU6" s="375"/>
      <c r="AV6" s="375"/>
      <c r="AW6" s="375"/>
      <c r="AX6" s="375"/>
      <c r="AY6" s="375"/>
      <c r="AZ6" s="375"/>
      <c r="BA6" s="375"/>
      <c r="BB6" s="375"/>
      <c r="BC6" s="375"/>
      <c r="BD6" s="375"/>
      <c r="BE6" s="375"/>
      <c r="BF6" s="375"/>
      <c r="BG6" s="375"/>
      <c r="BH6" s="375"/>
    </row>
    <row r="7" spans="1:60" s="414" customFormat="1" ht="37.5" x14ac:dyDescent="0.25">
      <c r="A7" s="404" t="str">
        <f t="shared" ref="A7:A44" si="0">+ CONCATENATE("ID", "-", B7, "-",C7, ".", D7, ".", E7)</f>
        <v>ID-DAF-1.1.1</v>
      </c>
      <c r="B7" s="404" t="s">
        <v>72</v>
      </c>
      <c r="C7" s="404">
        <v>1</v>
      </c>
      <c r="D7" s="404">
        <v>1</v>
      </c>
      <c r="E7" s="404">
        <v>1</v>
      </c>
      <c r="F7" s="405"/>
      <c r="G7" s="405"/>
      <c r="H7" s="406" t="s">
        <v>267</v>
      </c>
      <c r="I7" s="407"/>
      <c r="J7" s="408" t="s">
        <v>44</v>
      </c>
      <c r="K7" s="404" t="s">
        <v>45</v>
      </c>
      <c r="L7" s="404" t="s">
        <v>113</v>
      </c>
      <c r="M7" s="408" t="s">
        <v>72</v>
      </c>
      <c r="N7" s="404" t="s">
        <v>46</v>
      </c>
      <c r="O7" s="408" t="s">
        <v>12</v>
      </c>
      <c r="P7" s="408" t="s">
        <v>15</v>
      </c>
      <c r="Q7" s="409"/>
      <c r="R7" s="410"/>
      <c r="S7" s="410"/>
      <c r="T7" s="404"/>
      <c r="U7" s="410"/>
      <c r="V7" s="410"/>
      <c r="W7" s="410"/>
      <c r="X7" s="410"/>
      <c r="Y7" s="410"/>
      <c r="Z7" s="411"/>
      <c r="AA7" s="411"/>
      <c r="AB7" s="411"/>
      <c r="AC7" s="412"/>
      <c r="AD7" s="412"/>
      <c r="AE7" s="412"/>
      <c r="AF7" s="412"/>
      <c r="AG7" s="408" t="s">
        <v>41</v>
      </c>
      <c r="AH7" s="413">
        <v>0</v>
      </c>
    </row>
    <row r="8" spans="1:60" s="414" customFormat="1" ht="37.5" x14ac:dyDescent="0.25">
      <c r="A8" s="404" t="str">
        <f t="shared" si="0"/>
        <v>ID-DAF-1.1.2</v>
      </c>
      <c r="B8" s="404" t="s">
        <v>72</v>
      </c>
      <c r="C8" s="404">
        <v>1</v>
      </c>
      <c r="D8" s="404">
        <v>1</v>
      </c>
      <c r="E8" s="404">
        <v>2</v>
      </c>
      <c r="F8" s="405"/>
      <c r="G8" s="405"/>
      <c r="H8" s="406" t="s">
        <v>268</v>
      </c>
      <c r="I8" s="407"/>
      <c r="J8" s="408" t="s">
        <v>269</v>
      </c>
      <c r="K8" s="404" t="s">
        <v>72</v>
      </c>
      <c r="L8" s="408" t="s">
        <v>270</v>
      </c>
      <c r="M8" s="408" t="s">
        <v>51</v>
      </c>
      <c r="N8" s="404" t="s">
        <v>46</v>
      </c>
      <c r="O8" s="408" t="s">
        <v>12</v>
      </c>
      <c r="P8" s="408" t="s">
        <v>15</v>
      </c>
      <c r="Q8" s="409"/>
      <c r="R8" s="410"/>
      <c r="S8" s="410"/>
      <c r="T8" s="404"/>
      <c r="U8" s="410"/>
      <c r="V8" s="410"/>
      <c r="W8" s="410"/>
      <c r="X8" s="410"/>
      <c r="Y8" s="410"/>
      <c r="Z8" s="411"/>
      <c r="AA8" s="411"/>
      <c r="AB8" s="411"/>
      <c r="AC8" s="412"/>
      <c r="AD8" s="415"/>
      <c r="AE8" s="415"/>
      <c r="AF8" s="415"/>
      <c r="AG8" s="408" t="s">
        <v>41</v>
      </c>
      <c r="AH8" s="413">
        <v>0</v>
      </c>
    </row>
    <row r="9" spans="1:60" s="414" customFormat="1" ht="37.5" x14ac:dyDescent="0.25">
      <c r="A9" s="404" t="str">
        <f t="shared" si="0"/>
        <v>ID-DAF-1.1.3</v>
      </c>
      <c r="B9" s="404" t="s">
        <v>72</v>
      </c>
      <c r="C9" s="404">
        <v>1</v>
      </c>
      <c r="D9" s="404">
        <v>1</v>
      </c>
      <c r="E9" s="404">
        <v>3</v>
      </c>
      <c r="F9" s="405"/>
      <c r="G9" s="405"/>
      <c r="H9" s="406" t="s">
        <v>54</v>
      </c>
      <c r="I9" s="407"/>
      <c r="J9" s="408" t="s">
        <v>55</v>
      </c>
      <c r="K9" s="404" t="s">
        <v>72</v>
      </c>
      <c r="L9" s="408" t="s">
        <v>270</v>
      </c>
      <c r="M9" s="408" t="s">
        <v>45</v>
      </c>
      <c r="N9" s="404" t="s">
        <v>46</v>
      </c>
      <c r="O9" s="408" t="s">
        <v>12</v>
      </c>
      <c r="P9" s="408" t="s">
        <v>15</v>
      </c>
      <c r="Q9" s="409"/>
      <c r="R9" s="410"/>
      <c r="S9" s="410"/>
      <c r="T9" s="404"/>
      <c r="U9" s="410"/>
      <c r="V9" s="410"/>
      <c r="W9" s="410"/>
      <c r="X9" s="410"/>
      <c r="Y9" s="410"/>
      <c r="Z9" s="411"/>
      <c r="AA9" s="411"/>
      <c r="AB9" s="411"/>
      <c r="AC9" s="412"/>
      <c r="AD9" s="411"/>
      <c r="AE9" s="411"/>
      <c r="AF9" s="411"/>
      <c r="AG9" s="408" t="s">
        <v>41</v>
      </c>
      <c r="AH9" s="413">
        <v>0</v>
      </c>
    </row>
    <row r="10" spans="1:60" s="414" customFormat="1" ht="37.5" x14ac:dyDescent="0.25">
      <c r="A10" s="404" t="str">
        <f t="shared" si="0"/>
        <v>ID-DAF-1.1.10</v>
      </c>
      <c r="B10" s="404" t="s">
        <v>72</v>
      </c>
      <c r="C10" s="404">
        <v>1</v>
      </c>
      <c r="D10" s="404">
        <v>1</v>
      </c>
      <c r="E10" s="404">
        <v>10</v>
      </c>
      <c r="F10" s="405"/>
      <c r="G10" s="405"/>
      <c r="H10" s="406" t="s">
        <v>271</v>
      </c>
      <c r="I10" s="407"/>
      <c r="J10" s="408" t="s">
        <v>272</v>
      </c>
      <c r="K10" s="404" t="s">
        <v>72</v>
      </c>
      <c r="L10" s="408" t="s">
        <v>273</v>
      </c>
      <c r="M10" s="408" t="s">
        <v>58</v>
      </c>
      <c r="N10" s="404" t="s">
        <v>59</v>
      </c>
      <c r="O10" s="408" t="s">
        <v>12</v>
      </c>
      <c r="P10" s="408" t="s">
        <v>15</v>
      </c>
      <c r="Q10" s="409"/>
      <c r="R10" s="410"/>
      <c r="S10" s="410"/>
      <c r="T10" s="404"/>
      <c r="U10" s="410"/>
      <c r="V10" s="410"/>
      <c r="W10" s="410"/>
      <c r="X10" s="410"/>
      <c r="Y10" s="410"/>
      <c r="Z10" s="411"/>
      <c r="AA10" s="411"/>
      <c r="AB10" s="411"/>
      <c r="AC10" s="415"/>
      <c r="AD10" s="411"/>
      <c r="AE10" s="411"/>
      <c r="AF10" s="411"/>
      <c r="AG10" s="416" t="s">
        <v>41</v>
      </c>
      <c r="AH10" s="417" t="s">
        <v>274</v>
      </c>
    </row>
    <row r="11" spans="1:60" s="414" customFormat="1" ht="56.25" x14ac:dyDescent="0.25">
      <c r="A11" s="404" t="str">
        <f t="shared" si="0"/>
        <v>ID-DAF-1.1.11</v>
      </c>
      <c r="B11" s="404" t="s">
        <v>72</v>
      </c>
      <c r="C11" s="404">
        <v>1</v>
      </c>
      <c r="D11" s="404">
        <v>1</v>
      </c>
      <c r="E11" s="404">
        <v>11</v>
      </c>
      <c r="F11" s="405"/>
      <c r="G11" s="405"/>
      <c r="H11" s="406" t="s">
        <v>275</v>
      </c>
      <c r="I11" s="407"/>
      <c r="J11" s="408" t="s">
        <v>276</v>
      </c>
      <c r="K11" s="404" t="s">
        <v>72</v>
      </c>
      <c r="L11" s="408" t="s">
        <v>273</v>
      </c>
      <c r="M11" s="408" t="s">
        <v>109</v>
      </c>
      <c r="N11" s="404" t="s">
        <v>217</v>
      </c>
      <c r="O11" s="408" t="s">
        <v>12</v>
      </c>
      <c r="P11" s="408" t="s">
        <v>15</v>
      </c>
      <c r="Q11" s="409"/>
      <c r="R11" s="410"/>
      <c r="S11" s="410"/>
      <c r="T11" s="404"/>
      <c r="U11" s="410"/>
      <c r="V11" s="410"/>
      <c r="W11" s="410"/>
      <c r="X11" s="410"/>
      <c r="Y11" s="410"/>
      <c r="Z11" s="411"/>
      <c r="AA11" s="411"/>
      <c r="AB11" s="411"/>
      <c r="AC11" s="415"/>
      <c r="AD11" s="411"/>
      <c r="AE11" s="411"/>
      <c r="AF11" s="411"/>
      <c r="AG11" s="416" t="s">
        <v>41</v>
      </c>
      <c r="AH11" s="417" t="s">
        <v>274</v>
      </c>
    </row>
    <row r="12" spans="1:60" s="418" customFormat="1" ht="37.5" x14ac:dyDescent="0.25">
      <c r="A12" s="395"/>
      <c r="B12" s="395"/>
      <c r="C12" s="395">
        <v>1</v>
      </c>
      <c r="D12" s="395">
        <v>2</v>
      </c>
      <c r="E12" s="395"/>
      <c r="F12" s="392"/>
      <c r="G12" s="392" t="s">
        <v>277</v>
      </c>
      <c r="H12" s="393"/>
      <c r="I12" s="393"/>
      <c r="J12" s="394"/>
      <c r="K12" s="395"/>
      <c r="L12" s="395"/>
      <c r="M12" s="394"/>
      <c r="N12" s="395"/>
      <c r="O12" s="394" t="s">
        <v>12</v>
      </c>
      <c r="P12" s="394" t="s">
        <v>15</v>
      </c>
      <c r="Q12" s="396" t="s">
        <v>266</v>
      </c>
      <c r="R12" s="397">
        <v>1</v>
      </c>
      <c r="S12" s="398"/>
      <c r="T12" s="399">
        <v>0.05</v>
      </c>
      <c r="U12" s="395"/>
      <c r="V12" s="395"/>
      <c r="W12" s="400"/>
      <c r="X12" s="395"/>
      <c r="Y12" s="400"/>
      <c r="Z12" s="392"/>
      <c r="AA12" s="400"/>
      <c r="AB12" s="392"/>
      <c r="AC12" s="392"/>
      <c r="AD12" s="392"/>
      <c r="AE12" s="392"/>
      <c r="AF12" s="392"/>
      <c r="AG12" s="394" t="s">
        <v>41</v>
      </c>
      <c r="AH12" s="401">
        <f>SUM(AH13)</f>
        <v>0</v>
      </c>
    </row>
    <row r="13" spans="1:60" s="414" customFormat="1" ht="56.25" x14ac:dyDescent="0.25">
      <c r="A13" s="404" t="str">
        <f t="shared" ref="A13" si="1">+ CONCATENATE("ID", "-", B13, "-",C13, ".", D13, ".", E13)</f>
        <v>ID-DAF-1.2.1</v>
      </c>
      <c r="B13" s="404" t="s">
        <v>72</v>
      </c>
      <c r="C13" s="404">
        <v>1</v>
      </c>
      <c r="D13" s="404">
        <v>2</v>
      </c>
      <c r="E13" s="404">
        <v>1</v>
      </c>
      <c r="F13" s="405"/>
      <c r="G13" s="405"/>
      <c r="H13" s="406" t="s">
        <v>278</v>
      </c>
      <c r="I13" s="407"/>
      <c r="J13" s="408" t="s">
        <v>279</v>
      </c>
      <c r="K13" s="404" t="s">
        <v>72</v>
      </c>
      <c r="L13" s="408" t="s">
        <v>280</v>
      </c>
      <c r="M13" s="404" t="s">
        <v>51</v>
      </c>
      <c r="N13" s="404" t="s">
        <v>46</v>
      </c>
      <c r="O13" s="408" t="s">
        <v>12</v>
      </c>
      <c r="P13" s="408" t="s">
        <v>15</v>
      </c>
      <c r="Q13" s="419"/>
      <c r="R13" s="410"/>
      <c r="S13" s="410"/>
      <c r="T13" s="404"/>
      <c r="U13" s="410"/>
      <c r="V13" s="410"/>
      <c r="W13" s="410"/>
      <c r="X13" s="410"/>
      <c r="Y13" s="410"/>
      <c r="Z13" s="411"/>
      <c r="AA13" s="411"/>
      <c r="AB13" s="411"/>
      <c r="AC13" s="411"/>
      <c r="AD13" s="411"/>
      <c r="AE13" s="411"/>
      <c r="AF13" s="411"/>
      <c r="AG13" s="408" t="s">
        <v>41</v>
      </c>
      <c r="AH13" s="413">
        <v>0</v>
      </c>
    </row>
    <row r="14" spans="1:60" s="428" customFormat="1" ht="37.5" x14ac:dyDescent="0.25">
      <c r="A14" s="420"/>
      <c r="B14" s="420"/>
      <c r="C14" s="398">
        <v>1</v>
      </c>
      <c r="D14" s="398">
        <v>3</v>
      </c>
      <c r="E14" s="420"/>
      <c r="F14" s="421"/>
      <c r="G14" s="422" t="s">
        <v>281</v>
      </c>
      <c r="H14" s="423"/>
      <c r="I14" s="423"/>
      <c r="J14" s="424"/>
      <c r="K14" s="420"/>
      <c r="L14" s="420"/>
      <c r="M14" s="424"/>
      <c r="N14" s="420"/>
      <c r="O14" s="425" t="s">
        <v>12</v>
      </c>
      <c r="P14" s="425" t="s">
        <v>15</v>
      </c>
      <c r="Q14" s="396" t="s">
        <v>266</v>
      </c>
      <c r="R14" s="397">
        <v>1</v>
      </c>
      <c r="S14" s="426"/>
      <c r="T14" s="399">
        <v>0.1</v>
      </c>
      <c r="U14" s="426"/>
      <c r="V14" s="426"/>
      <c r="W14" s="426"/>
      <c r="X14" s="426"/>
      <c r="Y14" s="426"/>
      <c r="Z14" s="427"/>
      <c r="AA14" s="427"/>
      <c r="AB14" s="427"/>
      <c r="AC14" s="427"/>
      <c r="AD14" s="427"/>
      <c r="AE14" s="427"/>
      <c r="AF14" s="427"/>
      <c r="AG14" s="394" t="s">
        <v>41</v>
      </c>
      <c r="AH14" s="401">
        <f>SUM(AH15:AH15)</f>
        <v>0</v>
      </c>
    </row>
    <row r="15" spans="1:60" s="414" customFormat="1" ht="56.25" x14ac:dyDescent="0.25">
      <c r="A15" s="404"/>
      <c r="B15" s="404"/>
      <c r="C15" s="404"/>
      <c r="D15" s="404"/>
      <c r="E15" s="404"/>
      <c r="F15" s="405"/>
      <c r="G15" s="405"/>
      <c r="H15" s="406" t="s">
        <v>282</v>
      </c>
      <c r="I15" s="407"/>
      <c r="J15" s="408" t="s">
        <v>283</v>
      </c>
      <c r="K15" s="404" t="s">
        <v>72</v>
      </c>
      <c r="L15" s="408" t="s">
        <v>284</v>
      </c>
      <c r="M15" s="404" t="s">
        <v>58</v>
      </c>
      <c r="N15" s="404"/>
      <c r="O15" s="429" t="s">
        <v>12</v>
      </c>
      <c r="P15" s="429" t="s">
        <v>15</v>
      </c>
      <c r="Q15" s="419"/>
      <c r="R15" s="410"/>
      <c r="S15" s="410"/>
      <c r="T15" s="404"/>
      <c r="U15" s="410"/>
      <c r="V15" s="410"/>
      <c r="W15" s="410"/>
      <c r="X15" s="410"/>
      <c r="Y15" s="410"/>
      <c r="Z15" s="411"/>
      <c r="AA15" s="411"/>
      <c r="AB15" s="411"/>
      <c r="AC15" s="411"/>
      <c r="AD15" s="411"/>
      <c r="AE15" s="411"/>
      <c r="AF15" s="411"/>
      <c r="AG15" s="408" t="s">
        <v>41</v>
      </c>
      <c r="AH15" s="413">
        <v>0</v>
      </c>
    </row>
    <row r="16" spans="1:60" s="414" customFormat="1" ht="131.25" x14ac:dyDescent="0.25">
      <c r="A16" s="404"/>
      <c r="B16" s="404"/>
      <c r="C16" s="404"/>
      <c r="D16" s="404"/>
      <c r="E16" s="404"/>
      <c r="F16" s="405"/>
      <c r="G16" s="405"/>
      <c r="H16" s="430" t="s">
        <v>285</v>
      </c>
      <c r="I16" s="431"/>
      <c r="J16" s="408" t="s">
        <v>286</v>
      </c>
      <c r="K16" s="404" t="s">
        <v>72</v>
      </c>
      <c r="L16" s="408" t="s">
        <v>284</v>
      </c>
      <c r="M16" s="404" t="s">
        <v>109</v>
      </c>
      <c r="N16" s="404"/>
      <c r="O16" s="429" t="s">
        <v>12</v>
      </c>
      <c r="P16" s="429" t="s">
        <v>15</v>
      </c>
      <c r="Q16" s="419"/>
      <c r="R16" s="410"/>
      <c r="S16" s="410"/>
      <c r="T16" s="404"/>
      <c r="U16" s="410"/>
      <c r="V16" s="410"/>
      <c r="W16" s="410"/>
      <c r="X16" s="410"/>
      <c r="Y16" s="410"/>
      <c r="Z16" s="411"/>
      <c r="AA16" s="411"/>
      <c r="AB16" s="411"/>
      <c r="AC16" s="411"/>
      <c r="AD16" s="411"/>
      <c r="AE16" s="411"/>
      <c r="AF16" s="411"/>
      <c r="AG16" s="408" t="s">
        <v>41</v>
      </c>
      <c r="AH16" s="413">
        <f>420100+180925</f>
        <v>601025</v>
      </c>
    </row>
    <row r="17" spans="1:37" s="418" customFormat="1" ht="37.5" x14ac:dyDescent="0.25">
      <c r="A17" s="395"/>
      <c r="B17" s="395"/>
      <c r="C17" s="395">
        <v>1</v>
      </c>
      <c r="D17" s="395">
        <v>5</v>
      </c>
      <c r="E17" s="395"/>
      <c r="F17" s="392"/>
      <c r="G17" s="392" t="s">
        <v>287</v>
      </c>
      <c r="H17" s="393"/>
      <c r="I17" s="432"/>
      <c r="J17" s="394"/>
      <c r="K17" s="395"/>
      <c r="L17" s="395"/>
      <c r="M17" s="394"/>
      <c r="N17" s="395"/>
      <c r="O17" s="394" t="s">
        <v>12</v>
      </c>
      <c r="P17" s="394" t="s">
        <v>14</v>
      </c>
      <c r="Q17" s="396" t="s">
        <v>266</v>
      </c>
      <c r="R17" s="397">
        <v>1</v>
      </c>
      <c r="S17" s="398"/>
      <c r="T17" s="399">
        <v>0.05</v>
      </c>
      <c r="U17" s="400"/>
      <c r="V17" s="400"/>
      <c r="W17" s="400"/>
      <c r="X17" s="395"/>
      <c r="Y17" s="400"/>
      <c r="Z17" s="392"/>
      <c r="AA17" s="400"/>
      <c r="AB17" s="392"/>
      <c r="AC17" s="392"/>
      <c r="AD17" s="392"/>
      <c r="AE17" s="392"/>
      <c r="AF17" s="392"/>
      <c r="AG17" s="394" t="s">
        <v>41</v>
      </c>
      <c r="AH17" s="401">
        <f>SUM(AH18:AH19)</f>
        <v>0</v>
      </c>
      <c r="AK17" s="433"/>
    </row>
    <row r="18" spans="1:37" s="414" customFormat="1" ht="56.25" x14ac:dyDescent="0.25">
      <c r="A18" s="404" t="str">
        <f t="shared" ref="A18:A19" si="2">+ CONCATENATE("ID", "-", B18, "-",C18, ".", D18, ".", E18)</f>
        <v>ID-DAF-1.5.2</v>
      </c>
      <c r="B18" s="404" t="s">
        <v>72</v>
      </c>
      <c r="C18" s="404">
        <v>1</v>
      </c>
      <c r="D18" s="404">
        <v>5</v>
      </c>
      <c r="E18" s="404">
        <v>2</v>
      </c>
      <c r="F18" s="405"/>
      <c r="G18" s="405"/>
      <c r="H18" s="406" t="s">
        <v>288</v>
      </c>
      <c r="I18" s="407"/>
      <c r="J18" s="408" t="s">
        <v>289</v>
      </c>
      <c r="K18" s="404" t="s">
        <v>72</v>
      </c>
      <c r="L18" s="408" t="s">
        <v>280</v>
      </c>
      <c r="M18" s="408" t="s">
        <v>109</v>
      </c>
      <c r="N18" s="404" t="s">
        <v>229</v>
      </c>
      <c r="O18" s="408" t="s">
        <v>12</v>
      </c>
      <c r="P18" s="408" t="s">
        <v>12</v>
      </c>
      <c r="Q18" s="409"/>
      <c r="R18" s="410"/>
      <c r="S18" s="410"/>
      <c r="T18" s="404"/>
      <c r="U18" s="410"/>
      <c r="V18" s="410"/>
      <c r="W18" s="410"/>
      <c r="X18" s="410"/>
      <c r="Y18" s="410"/>
      <c r="Z18" s="411"/>
      <c r="AA18" s="411"/>
      <c r="AB18" s="411"/>
      <c r="AC18" s="415"/>
      <c r="AD18" s="411"/>
      <c r="AE18" s="411"/>
      <c r="AF18" s="411"/>
      <c r="AG18" s="416" t="s">
        <v>41</v>
      </c>
      <c r="AH18" s="417" t="s">
        <v>274</v>
      </c>
    </row>
    <row r="19" spans="1:37" s="414" customFormat="1" ht="56.25" x14ac:dyDescent="0.25">
      <c r="A19" s="404" t="str">
        <f t="shared" si="2"/>
        <v>ID-DAF-1.5.3</v>
      </c>
      <c r="B19" s="404" t="s">
        <v>72</v>
      </c>
      <c r="C19" s="404">
        <v>1</v>
      </c>
      <c r="D19" s="404">
        <v>5</v>
      </c>
      <c r="E19" s="404">
        <v>3</v>
      </c>
      <c r="F19" s="405"/>
      <c r="G19" s="405"/>
      <c r="H19" s="406" t="s">
        <v>290</v>
      </c>
      <c r="I19" s="407"/>
      <c r="J19" s="408" t="s">
        <v>289</v>
      </c>
      <c r="K19" s="404" t="s">
        <v>72</v>
      </c>
      <c r="L19" s="408" t="s">
        <v>280</v>
      </c>
      <c r="M19" s="408" t="s">
        <v>109</v>
      </c>
      <c r="N19" s="404" t="s">
        <v>229</v>
      </c>
      <c r="O19" s="408" t="s">
        <v>12</v>
      </c>
      <c r="P19" s="408" t="s">
        <v>12</v>
      </c>
      <c r="Q19" s="409"/>
      <c r="R19" s="410"/>
      <c r="S19" s="410"/>
      <c r="T19" s="404"/>
      <c r="U19" s="410"/>
      <c r="V19" s="410"/>
      <c r="W19" s="410"/>
      <c r="X19" s="410"/>
      <c r="Y19" s="410"/>
      <c r="Z19" s="411"/>
      <c r="AA19" s="411"/>
      <c r="AB19" s="411"/>
      <c r="AC19" s="415"/>
      <c r="AD19" s="411"/>
      <c r="AE19" s="411"/>
      <c r="AF19" s="411"/>
      <c r="AG19" s="416" t="s">
        <v>41</v>
      </c>
      <c r="AH19" s="417" t="s">
        <v>274</v>
      </c>
    </row>
    <row r="20" spans="1:37" s="428" customFormat="1" ht="37.5" x14ac:dyDescent="0.25">
      <c r="A20" s="420"/>
      <c r="B20" s="420"/>
      <c r="C20" s="398">
        <v>1</v>
      </c>
      <c r="D20" s="398">
        <v>6</v>
      </c>
      <c r="E20" s="420"/>
      <c r="F20" s="421"/>
      <c r="G20" s="422" t="s">
        <v>291</v>
      </c>
      <c r="H20" s="434"/>
      <c r="I20" s="423"/>
      <c r="J20" s="424"/>
      <c r="K20" s="420"/>
      <c r="L20" s="420"/>
      <c r="M20" s="424"/>
      <c r="N20" s="420"/>
      <c r="O20" s="425" t="s">
        <v>12</v>
      </c>
      <c r="P20" s="425" t="s">
        <v>15</v>
      </c>
      <c r="Q20" s="396" t="s">
        <v>266</v>
      </c>
      <c r="R20" s="397">
        <v>1</v>
      </c>
      <c r="S20" s="426"/>
      <c r="T20" s="399">
        <v>0.05</v>
      </c>
      <c r="U20" s="426"/>
      <c r="V20" s="426"/>
      <c r="W20" s="426"/>
      <c r="X20" s="426"/>
      <c r="Y20" s="426"/>
      <c r="Z20" s="427"/>
      <c r="AA20" s="427"/>
      <c r="AB20" s="427"/>
      <c r="AC20" s="435"/>
      <c r="AD20" s="427"/>
      <c r="AE20" s="427"/>
      <c r="AF20" s="427"/>
      <c r="AG20" s="394" t="s">
        <v>41</v>
      </c>
      <c r="AH20" s="401">
        <f>SUM(AH21:AH23)</f>
        <v>11101027.23</v>
      </c>
    </row>
    <row r="21" spans="1:37" s="361" customFormat="1" ht="75" x14ac:dyDescent="0.25">
      <c r="A21" s="436" t="str">
        <f t="shared" ref="A21:A23" si="3">+ CONCATENATE("ID", "-", B21, "-",C21, ".", D21, ".", E21)</f>
        <v>ID-DAF-1.6.1</v>
      </c>
      <c r="B21" s="404" t="s">
        <v>72</v>
      </c>
      <c r="C21" s="404">
        <v>1</v>
      </c>
      <c r="D21" s="437">
        <v>6</v>
      </c>
      <c r="E21" s="437">
        <v>1</v>
      </c>
      <c r="F21" s="438"/>
      <c r="G21" s="439"/>
      <c r="H21" s="406" t="s">
        <v>292</v>
      </c>
      <c r="I21" s="407"/>
      <c r="J21" s="440" t="s">
        <v>293</v>
      </c>
      <c r="K21" s="404" t="s">
        <v>72</v>
      </c>
      <c r="L21" s="408" t="s">
        <v>294</v>
      </c>
      <c r="M21" s="441" t="s">
        <v>51</v>
      </c>
      <c r="N21" s="437" t="s">
        <v>229</v>
      </c>
      <c r="O21" s="408" t="s">
        <v>12</v>
      </c>
      <c r="P21" s="408" t="s">
        <v>14</v>
      </c>
      <c r="Q21" s="442"/>
      <c r="R21" s="443"/>
      <c r="S21" s="444"/>
      <c r="T21" s="444"/>
      <c r="U21" s="445"/>
      <c r="V21" s="445"/>
      <c r="W21" s="446"/>
      <c r="X21" s="445"/>
      <c r="Y21" s="446"/>
      <c r="Z21" s="439"/>
      <c r="AA21" s="446"/>
      <c r="AB21" s="439"/>
      <c r="AC21" s="439"/>
      <c r="AD21" s="439"/>
      <c r="AE21" s="439"/>
      <c r="AF21" s="439"/>
      <c r="AG21" s="416" t="s">
        <v>41</v>
      </c>
      <c r="AH21" s="417" t="s">
        <v>274</v>
      </c>
    </row>
    <row r="22" spans="1:37" s="361" customFormat="1" ht="37.5" x14ac:dyDescent="0.25">
      <c r="A22" s="436"/>
      <c r="B22" s="404"/>
      <c r="C22" s="404"/>
      <c r="D22" s="437"/>
      <c r="E22" s="437"/>
      <c r="F22" s="438"/>
      <c r="G22" s="439"/>
      <c r="H22" s="406" t="s">
        <v>295</v>
      </c>
      <c r="I22" s="407"/>
      <c r="J22" s="440" t="s">
        <v>296</v>
      </c>
      <c r="K22" s="404" t="s">
        <v>72</v>
      </c>
      <c r="L22" s="408" t="s">
        <v>294</v>
      </c>
      <c r="M22" s="441" t="s">
        <v>109</v>
      </c>
      <c r="N22" s="437"/>
      <c r="O22" s="441" t="s">
        <v>12</v>
      </c>
      <c r="P22" s="441" t="s">
        <v>15</v>
      </c>
      <c r="Q22" s="442"/>
      <c r="R22" s="443"/>
      <c r="S22" s="444"/>
      <c r="T22" s="444"/>
      <c r="U22" s="445"/>
      <c r="V22" s="445"/>
      <c r="W22" s="446"/>
      <c r="X22" s="445"/>
      <c r="Y22" s="446"/>
      <c r="Z22" s="439"/>
      <c r="AA22" s="446"/>
      <c r="AB22" s="439"/>
      <c r="AC22" s="447"/>
      <c r="AD22" s="439"/>
      <c r="AE22" s="439"/>
      <c r="AF22" s="439"/>
      <c r="AG22" s="416" t="s">
        <v>41</v>
      </c>
      <c r="AH22" s="448">
        <f>3057000+102500+1822500+4096875+21250+10500+79000+81500+1829902.23</f>
        <v>11101027.23</v>
      </c>
    </row>
    <row r="23" spans="1:37" s="456" customFormat="1" ht="37.5" x14ac:dyDescent="0.25">
      <c r="A23" s="436" t="str">
        <f t="shared" si="3"/>
        <v>ID-DAF-1.7.6</v>
      </c>
      <c r="B23" s="404" t="s">
        <v>72</v>
      </c>
      <c r="C23" s="404">
        <v>1</v>
      </c>
      <c r="D23" s="436">
        <v>7</v>
      </c>
      <c r="E23" s="436">
        <v>6</v>
      </c>
      <c r="F23" s="449"/>
      <c r="G23" s="450"/>
      <c r="H23" s="451" t="s">
        <v>297</v>
      </c>
      <c r="I23" s="452"/>
      <c r="J23" s="440" t="s">
        <v>298</v>
      </c>
      <c r="K23" s="404" t="s">
        <v>72</v>
      </c>
      <c r="L23" s="453" t="s">
        <v>299</v>
      </c>
      <c r="M23" s="408" t="s">
        <v>51</v>
      </c>
      <c r="N23" s="436" t="s">
        <v>46</v>
      </c>
      <c r="O23" s="408" t="s">
        <v>12</v>
      </c>
      <c r="P23" s="408" t="s">
        <v>14</v>
      </c>
      <c r="Q23" s="442"/>
      <c r="R23" s="437"/>
      <c r="S23" s="437"/>
      <c r="T23" s="436"/>
      <c r="U23" s="437"/>
      <c r="V23" s="437"/>
      <c r="W23" s="437"/>
      <c r="X23" s="437"/>
      <c r="Y23" s="437"/>
      <c r="Z23" s="454"/>
      <c r="AA23" s="454"/>
      <c r="AB23" s="454"/>
      <c r="AC23" s="455"/>
      <c r="AD23" s="454"/>
      <c r="AE23" s="454"/>
      <c r="AF23" s="454"/>
      <c r="AG23" s="416" t="s">
        <v>41</v>
      </c>
      <c r="AH23" s="417" t="s">
        <v>274</v>
      </c>
    </row>
    <row r="24" spans="1:37" s="418" customFormat="1" ht="37.5" x14ac:dyDescent="0.25">
      <c r="A24" s="395"/>
      <c r="B24" s="395"/>
      <c r="C24" s="395">
        <v>1</v>
      </c>
      <c r="D24" s="395">
        <v>7</v>
      </c>
      <c r="E24" s="395"/>
      <c r="F24" s="392"/>
      <c r="G24" s="392" t="s">
        <v>300</v>
      </c>
      <c r="H24" s="393"/>
      <c r="I24" s="432"/>
      <c r="J24" s="394"/>
      <c r="K24" s="395"/>
      <c r="L24" s="395"/>
      <c r="M24" s="394"/>
      <c r="N24" s="395"/>
      <c r="O24" s="394" t="s">
        <v>12</v>
      </c>
      <c r="P24" s="394" t="s">
        <v>14</v>
      </c>
      <c r="Q24" s="396" t="s">
        <v>266</v>
      </c>
      <c r="R24" s="397">
        <v>1</v>
      </c>
      <c r="S24" s="398"/>
      <c r="T24" s="399">
        <v>0.05</v>
      </c>
      <c r="U24" s="395"/>
      <c r="V24" s="395"/>
      <c r="W24" s="400"/>
      <c r="X24" s="395"/>
      <c r="Y24" s="400"/>
      <c r="Z24" s="392"/>
      <c r="AA24" s="400"/>
      <c r="AB24" s="392"/>
      <c r="AC24" s="392"/>
      <c r="AD24" s="392"/>
      <c r="AE24" s="392"/>
      <c r="AF24" s="392"/>
      <c r="AG24" s="394" t="s">
        <v>41</v>
      </c>
      <c r="AH24" s="401">
        <f>SUM(AH25:AH30)</f>
        <v>0</v>
      </c>
    </row>
    <row r="25" spans="1:37" s="414" customFormat="1" ht="37.5" x14ac:dyDescent="0.25">
      <c r="A25" s="436" t="str">
        <f t="shared" ref="A25:A30" si="4">+ CONCATENATE("ID", "-", B25, "-",C25, ".", D25, ".", E25)</f>
        <v>ID-DAF-1.7.1</v>
      </c>
      <c r="B25" s="404" t="s">
        <v>72</v>
      </c>
      <c r="C25" s="404">
        <v>1</v>
      </c>
      <c r="D25" s="436">
        <v>7</v>
      </c>
      <c r="E25" s="436">
        <v>1</v>
      </c>
      <c r="F25" s="449"/>
      <c r="G25" s="449"/>
      <c r="H25" s="457" t="s">
        <v>301</v>
      </c>
      <c r="I25" s="458"/>
      <c r="J25" s="440" t="s">
        <v>302</v>
      </c>
      <c r="K25" s="404" t="s">
        <v>72</v>
      </c>
      <c r="L25" s="408" t="s">
        <v>294</v>
      </c>
      <c r="M25" s="408" t="s">
        <v>109</v>
      </c>
      <c r="N25" s="404" t="s">
        <v>223</v>
      </c>
      <c r="O25" s="408" t="s">
        <v>12</v>
      </c>
      <c r="P25" s="408" t="s">
        <v>14</v>
      </c>
      <c r="Q25" s="459"/>
      <c r="R25" s="460"/>
      <c r="S25" s="460"/>
      <c r="T25" s="461"/>
      <c r="U25" s="460"/>
      <c r="V25" s="460"/>
      <c r="W25" s="460"/>
      <c r="X25" s="460"/>
      <c r="Y25" s="460"/>
      <c r="Z25" s="462"/>
      <c r="AA25" s="462"/>
      <c r="AB25" s="462"/>
      <c r="AC25" s="462"/>
      <c r="AD25" s="462"/>
      <c r="AE25" s="462"/>
      <c r="AF25" s="462"/>
      <c r="AG25" s="416" t="s">
        <v>41</v>
      </c>
      <c r="AH25" s="417" t="s">
        <v>274</v>
      </c>
    </row>
    <row r="26" spans="1:37" s="414" customFormat="1" ht="75" x14ac:dyDescent="0.25">
      <c r="A26" s="436" t="str">
        <f t="shared" si="4"/>
        <v>ID-DAF-1.7.2</v>
      </c>
      <c r="B26" s="404" t="s">
        <v>72</v>
      </c>
      <c r="C26" s="404">
        <v>1</v>
      </c>
      <c r="D26" s="436">
        <v>7</v>
      </c>
      <c r="E26" s="436">
        <v>2</v>
      </c>
      <c r="F26" s="449"/>
      <c r="G26" s="449"/>
      <c r="H26" s="457" t="s">
        <v>303</v>
      </c>
      <c r="I26" s="458"/>
      <c r="J26" s="440" t="s">
        <v>304</v>
      </c>
      <c r="K26" s="404" t="s">
        <v>72</v>
      </c>
      <c r="L26" s="408" t="s">
        <v>294</v>
      </c>
      <c r="M26" s="408" t="s">
        <v>109</v>
      </c>
      <c r="N26" s="404" t="s">
        <v>223</v>
      </c>
      <c r="O26" s="408" t="s">
        <v>12</v>
      </c>
      <c r="P26" s="408" t="s">
        <v>14</v>
      </c>
      <c r="Q26" s="459"/>
      <c r="R26" s="460"/>
      <c r="S26" s="460"/>
      <c r="T26" s="461"/>
      <c r="U26" s="460"/>
      <c r="V26" s="460"/>
      <c r="W26" s="460"/>
      <c r="X26" s="460"/>
      <c r="Y26" s="460"/>
      <c r="Z26" s="462"/>
      <c r="AA26" s="462"/>
      <c r="AB26" s="462"/>
      <c r="AC26" s="462"/>
      <c r="AD26" s="462"/>
      <c r="AE26" s="462"/>
      <c r="AF26" s="462"/>
      <c r="AG26" s="416" t="s">
        <v>41</v>
      </c>
      <c r="AH26" s="417" t="s">
        <v>274</v>
      </c>
    </row>
    <row r="27" spans="1:37" s="414" customFormat="1" ht="37.5" x14ac:dyDescent="0.25">
      <c r="A27" s="436" t="str">
        <f t="shared" si="4"/>
        <v>ID-DAF-1.7.3</v>
      </c>
      <c r="B27" s="404" t="s">
        <v>72</v>
      </c>
      <c r="C27" s="404">
        <v>1</v>
      </c>
      <c r="D27" s="436">
        <v>7</v>
      </c>
      <c r="E27" s="436">
        <v>3</v>
      </c>
      <c r="F27" s="449"/>
      <c r="G27" s="449"/>
      <c r="H27" s="457" t="s">
        <v>305</v>
      </c>
      <c r="I27" s="458"/>
      <c r="J27" s="408" t="s">
        <v>306</v>
      </c>
      <c r="K27" s="404" t="s">
        <v>72</v>
      </c>
      <c r="L27" s="408" t="s">
        <v>294</v>
      </c>
      <c r="M27" s="408" t="s">
        <v>109</v>
      </c>
      <c r="N27" s="404" t="s">
        <v>223</v>
      </c>
      <c r="O27" s="408" t="s">
        <v>12</v>
      </c>
      <c r="P27" s="408" t="s">
        <v>14</v>
      </c>
      <c r="Q27" s="459"/>
      <c r="R27" s="460"/>
      <c r="S27" s="460"/>
      <c r="T27" s="461"/>
      <c r="U27" s="460"/>
      <c r="V27" s="460"/>
      <c r="W27" s="460"/>
      <c r="X27" s="460"/>
      <c r="Y27" s="460"/>
      <c r="Z27" s="462"/>
      <c r="AA27" s="462"/>
      <c r="AB27" s="462"/>
      <c r="AC27" s="462"/>
      <c r="AD27" s="462"/>
      <c r="AE27" s="462"/>
      <c r="AF27" s="462"/>
      <c r="AG27" s="416" t="s">
        <v>41</v>
      </c>
      <c r="AH27" s="417" t="s">
        <v>274</v>
      </c>
    </row>
    <row r="28" spans="1:37" s="414" customFormat="1" ht="75" x14ac:dyDescent="0.25">
      <c r="A28" s="436" t="str">
        <f t="shared" si="4"/>
        <v>ID-DAF-1.7.4</v>
      </c>
      <c r="B28" s="404" t="s">
        <v>72</v>
      </c>
      <c r="C28" s="404">
        <v>1</v>
      </c>
      <c r="D28" s="436">
        <v>7</v>
      </c>
      <c r="E28" s="436">
        <v>4</v>
      </c>
      <c r="F28" s="449"/>
      <c r="G28" s="449"/>
      <c r="H28" s="457" t="s">
        <v>307</v>
      </c>
      <c r="I28" s="458"/>
      <c r="J28" s="440" t="s">
        <v>304</v>
      </c>
      <c r="K28" s="404" t="s">
        <v>72</v>
      </c>
      <c r="L28" s="408" t="s">
        <v>308</v>
      </c>
      <c r="M28" s="408" t="s">
        <v>109</v>
      </c>
      <c r="N28" s="404" t="s">
        <v>223</v>
      </c>
      <c r="O28" s="408" t="s">
        <v>12</v>
      </c>
      <c r="P28" s="408" t="s">
        <v>14</v>
      </c>
      <c r="Q28" s="459"/>
      <c r="R28" s="460"/>
      <c r="S28" s="460"/>
      <c r="T28" s="461"/>
      <c r="U28" s="460"/>
      <c r="V28" s="460"/>
      <c r="W28" s="460"/>
      <c r="X28" s="460"/>
      <c r="Y28" s="460"/>
      <c r="Z28" s="462"/>
      <c r="AA28" s="462"/>
      <c r="AB28" s="462"/>
      <c r="AC28" s="462"/>
      <c r="AD28" s="462"/>
      <c r="AE28" s="462"/>
      <c r="AF28" s="462"/>
      <c r="AG28" s="416" t="s">
        <v>41</v>
      </c>
      <c r="AH28" s="417" t="s">
        <v>274</v>
      </c>
    </row>
    <row r="29" spans="1:37" s="414" customFormat="1" ht="37.5" x14ac:dyDescent="0.25">
      <c r="A29" s="436" t="str">
        <f t="shared" si="4"/>
        <v>ID-DAF-1.7.5</v>
      </c>
      <c r="B29" s="404" t="s">
        <v>72</v>
      </c>
      <c r="C29" s="404">
        <v>1</v>
      </c>
      <c r="D29" s="436">
        <v>7</v>
      </c>
      <c r="E29" s="436">
        <v>5</v>
      </c>
      <c r="F29" s="449"/>
      <c r="G29" s="449"/>
      <c r="H29" s="457" t="s">
        <v>309</v>
      </c>
      <c r="I29" s="458"/>
      <c r="J29" s="408" t="s">
        <v>310</v>
      </c>
      <c r="K29" s="404" t="s">
        <v>72</v>
      </c>
      <c r="L29" s="408" t="s">
        <v>308</v>
      </c>
      <c r="M29" s="408" t="s">
        <v>109</v>
      </c>
      <c r="N29" s="404" t="s">
        <v>223</v>
      </c>
      <c r="O29" s="408" t="s">
        <v>12</v>
      </c>
      <c r="P29" s="408" t="s">
        <v>14</v>
      </c>
      <c r="Q29" s="459"/>
      <c r="R29" s="460"/>
      <c r="S29" s="460"/>
      <c r="T29" s="461"/>
      <c r="U29" s="460"/>
      <c r="V29" s="460"/>
      <c r="W29" s="460"/>
      <c r="X29" s="460"/>
      <c r="Y29" s="460"/>
      <c r="Z29" s="462"/>
      <c r="AA29" s="462"/>
      <c r="AB29" s="462"/>
      <c r="AC29" s="462"/>
      <c r="AD29" s="462"/>
      <c r="AE29" s="462"/>
      <c r="AF29" s="462"/>
      <c r="AG29" s="416" t="s">
        <v>41</v>
      </c>
      <c r="AH29" s="417" t="s">
        <v>274</v>
      </c>
    </row>
    <row r="30" spans="1:37" s="456" customFormat="1" ht="37.5" x14ac:dyDescent="0.25">
      <c r="A30" s="436" t="str">
        <f t="shared" si="4"/>
        <v>ID-DAF-1.7.6</v>
      </c>
      <c r="B30" s="404" t="s">
        <v>72</v>
      </c>
      <c r="C30" s="404">
        <v>1</v>
      </c>
      <c r="D30" s="436">
        <v>7</v>
      </c>
      <c r="E30" s="436">
        <v>6</v>
      </c>
      <c r="F30" s="449"/>
      <c r="G30" s="450"/>
      <c r="H30" s="451" t="s">
        <v>311</v>
      </c>
      <c r="I30" s="452"/>
      <c r="J30" s="440" t="s">
        <v>298</v>
      </c>
      <c r="K30" s="404" t="s">
        <v>72</v>
      </c>
      <c r="L30" s="453" t="s">
        <v>299</v>
      </c>
      <c r="M30" s="408" t="s">
        <v>51</v>
      </c>
      <c r="N30" s="436" t="s">
        <v>46</v>
      </c>
      <c r="O30" s="408" t="s">
        <v>12</v>
      </c>
      <c r="P30" s="408" t="s">
        <v>14</v>
      </c>
      <c r="Q30" s="442"/>
      <c r="R30" s="437"/>
      <c r="S30" s="437"/>
      <c r="T30" s="436"/>
      <c r="U30" s="437"/>
      <c r="V30" s="437"/>
      <c r="W30" s="437"/>
      <c r="X30" s="437"/>
      <c r="Y30" s="437"/>
      <c r="Z30" s="454"/>
      <c r="AA30" s="454"/>
      <c r="AB30" s="454"/>
      <c r="AC30" s="455"/>
      <c r="AD30" s="454"/>
      <c r="AE30" s="454"/>
      <c r="AF30" s="454"/>
      <c r="AG30" s="416" t="s">
        <v>41</v>
      </c>
      <c r="AH30" s="417" t="s">
        <v>274</v>
      </c>
    </row>
    <row r="31" spans="1:37" s="418" customFormat="1" ht="37.5" x14ac:dyDescent="0.25">
      <c r="A31" s="395"/>
      <c r="B31" s="395"/>
      <c r="C31" s="395">
        <v>1</v>
      </c>
      <c r="D31" s="395">
        <v>8</v>
      </c>
      <c r="E31" s="395"/>
      <c r="F31" s="392"/>
      <c r="G31" s="392" t="s">
        <v>312</v>
      </c>
      <c r="H31" s="393"/>
      <c r="I31" s="393"/>
      <c r="J31" s="394"/>
      <c r="K31" s="404"/>
      <c r="L31" s="394"/>
      <c r="M31" s="394"/>
      <c r="N31" s="395"/>
      <c r="O31" s="394" t="s">
        <v>12</v>
      </c>
      <c r="P31" s="394" t="s">
        <v>15</v>
      </c>
      <c r="Q31" s="396" t="s">
        <v>266</v>
      </c>
      <c r="R31" s="397">
        <v>1</v>
      </c>
      <c r="S31" s="398"/>
      <c r="T31" s="399">
        <v>0.05</v>
      </c>
      <c r="U31" s="400"/>
      <c r="V31" s="395"/>
      <c r="W31" s="400"/>
      <c r="X31" s="395"/>
      <c r="Y31" s="400"/>
      <c r="Z31" s="392"/>
      <c r="AA31" s="400"/>
      <c r="AB31" s="392"/>
      <c r="AC31" s="392"/>
      <c r="AD31" s="392"/>
      <c r="AE31" s="392"/>
      <c r="AF31" s="392"/>
      <c r="AG31" s="394" t="s">
        <v>41</v>
      </c>
      <c r="AH31" s="401">
        <f>SUM(AH32:AH37)</f>
        <v>0</v>
      </c>
    </row>
    <row r="32" spans="1:37" s="414" customFormat="1" ht="56.25" x14ac:dyDescent="0.25">
      <c r="A32" s="404"/>
      <c r="B32" s="404"/>
      <c r="C32" s="404"/>
      <c r="D32" s="437"/>
      <c r="E32" s="437"/>
      <c r="F32" s="405"/>
      <c r="G32" s="405"/>
      <c r="H32" s="451" t="s">
        <v>313</v>
      </c>
      <c r="I32" s="452"/>
      <c r="J32" s="408" t="s">
        <v>314</v>
      </c>
      <c r="K32" s="404" t="s">
        <v>72</v>
      </c>
      <c r="L32" s="463" t="s">
        <v>280</v>
      </c>
      <c r="M32" s="410" t="s">
        <v>72</v>
      </c>
      <c r="N32" s="404"/>
      <c r="O32" s="441" t="s">
        <v>12</v>
      </c>
      <c r="P32" s="441" t="s">
        <v>12</v>
      </c>
      <c r="Q32" s="419"/>
      <c r="R32" s="410"/>
      <c r="S32" s="410"/>
      <c r="T32" s="404"/>
      <c r="U32" s="410"/>
      <c r="V32" s="410"/>
      <c r="W32" s="410"/>
      <c r="X32" s="410"/>
      <c r="Y32" s="410"/>
      <c r="Z32" s="411"/>
      <c r="AA32" s="411"/>
      <c r="AB32" s="411"/>
      <c r="AC32" s="412"/>
      <c r="AD32" s="412"/>
      <c r="AE32" s="412"/>
      <c r="AF32" s="412"/>
      <c r="AG32" s="416" t="s">
        <v>41</v>
      </c>
      <c r="AH32" s="417" t="s">
        <v>274</v>
      </c>
    </row>
    <row r="33" spans="1:37" s="414" customFormat="1" ht="37.5" x14ac:dyDescent="0.25">
      <c r="A33" s="404"/>
      <c r="B33" s="404"/>
      <c r="C33" s="404"/>
      <c r="D33" s="437"/>
      <c r="E33" s="437"/>
      <c r="F33" s="405"/>
      <c r="G33" s="405"/>
      <c r="H33" s="451" t="s">
        <v>315</v>
      </c>
      <c r="I33" s="452"/>
      <c r="J33" s="408" t="s">
        <v>316</v>
      </c>
      <c r="K33" s="404" t="s">
        <v>72</v>
      </c>
      <c r="L33" s="463" t="s">
        <v>294</v>
      </c>
      <c r="M33" s="410" t="s">
        <v>72</v>
      </c>
      <c r="N33" s="404"/>
      <c r="O33" s="441" t="s">
        <v>12</v>
      </c>
      <c r="P33" s="441" t="s">
        <v>12</v>
      </c>
      <c r="Q33" s="419"/>
      <c r="R33" s="410"/>
      <c r="S33" s="410"/>
      <c r="T33" s="404"/>
      <c r="U33" s="410"/>
      <c r="V33" s="410"/>
      <c r="W33" s="410"/>
      <c r="X33" s="410"/>
      <c r="Y33" s="410"/>
      <c r="Z33" s="411"/>
      <c r="AA33" s="411"/>
      <c r="AB33" s="411"/>
      <c r="AC33" s="412"/>
      <c r="AD33" s="412"/>
      <c r="AE33" s="412"/>
      <c r="AF33" s="412"/>
      <c r="AG33" s="416" t="s">
        <v>41</v>
      </c>
      <c r="AH33" s="417" t="s">
        <v>274</v>
      </c>
    </row>
    <row r="34" spans="1:37" s="414" customFormat="1" ht="37.5" x14ac:dyDescent="0.25">
      <c r="A34" s="404"/>
      <c r="B34" s="404"/>
      <c r="C34" s="404"/>
      <c r="D34" s="437"/>
      <c r="E34" s="437"/>
      <c r="F34" s="405"/>
      <c r="G34" s="405"/>
      <c r="H34" s="451" t="s">
        <v>317</v>
      </c>
      <c r="I34" s="452"/>
      <c r="J34" s="408" t="s">
        <v>318</v>
      </c>
      <c r="K34" s="404" t="s">
        <v>72</v>
      </c>
      <c r="L34" s="463" t="s">
        <v>294</v>
      </c>
      <c r="M34" s="410" t="s">
        <v>72</v>
      </c>
      <c r="N34" s="404"/>
      <c r="O34" s="441" t="s">
        <v>12</v>
      </c>
      <c r="P34" s="441" t="s">
        <v>12</v>
      </c>
      <c r="Q34" s="419"/>
      <c r="R34" s="410"/>
      <c r="S34" s="410"/>
      <c r="T34" s="404"/>
      <c r="U34" s="410"/>
      <c r="V34" s="410"/>
      <c r="W34" s="410"/>
      <c r="X34" s="410"/>
      <c r="Y34" s="410"/>
      <c r="Z34" s="411"/>
      <c r="AA34" s="411"/>
      <c r="AB34" s="411"/>
      <c r="AC34" s="412"/>
      <c r="AD34" s="412"/>
      <c r="AE34" s="412"/>
      <c r="AF34" s="412"/>
      <c r="AG34" s="416" t="s">
        <v>41</v>
      </c>
      <c r="AH34" s="417" t="s">
        <v>274</v>
      </c>
    </row>
    <row r="35" spans="1:37" s="414" customFormat="1" ht="37.5" x14ac:dyDescent="0.25">
      <c r="A35" s="404"/>
      <c r="B35" s="404"/>
      <c r="C35" s="404"/>
      <c r="D35" s="437"/>
      <c r="E35" s="437"/>
      <c r="F35" s="405"/>
      <c r="G35" s="405"/>
      <c r="H35" s="451" t="s">
        <v>319</v>
      </c>
      <c r="I35" s="452"/>
      <c r="J35" s="408" t="s">
        <v>320</v>
      </c>
      <c r="K35" s="404" t="s">
        <v>72</v>
      </c>
      <c r="L35" s="463" t="s">
        <v>321</v>
      </c>
      <c r="M35" s="410" t="s">
        <v>72</v>
      </c>
      <c r="N35" s="404"/>
      <c r="O35" s="441" t="s">
        <v>12</v>
      </c>
      <c r="P35" s="441" t="s">
        <v>13</v>
      </c>
      <c r="Q35" s="419"/>
      <c r="R35" s="410"/>
      <c r="S35" s="410"/>
      <c r="T35" s="404"/>
      <c r="U35" s="410"/>
      <c r="V35" s="410"/>
      <c r="W35" s="410"/>
      <c r="X35" s="410"/>
      <c r="Y35" s="410"/>
      <c r="Z35" s="411"/>
      <c r="AA35" s="411"/>
      <c r="AB35" s="411"/>
      <c r="AC35" s="412"/>
      <c r="AD35" s="412"/>
      <c r="AE35" s="412"/>
      <c r="AF35" s="412"/>
      <c r="AG35" s="416" t="s">
        <v>41</v>
      </c>
      <c r="AH35" s="417" t="s">
        <v>274</v>
      </c>
    </row>
    <row r="36" spans="1:37" s="414" customFormat="1" ht="41.65" customHeight="1" x14ac:dyDescent="0.25">
      <c r="A36" s="404"/>
      <c r="B36" s="404"/>
      <c r="C36" s="404"/>
      <c r="D36" s="437"/>
      <c r="E36" s="437"/>
      <c r="F36" s="405"/>
      <c r="G36" s="405"/>
      <c r="H36" s="451" t="s">
        <v>322</v>
      </c>
      <c r="I36" s="452"/>
      <c r="J36" s="408" t="s">
        <v>323</v>
      </c>
      <c r="K36" s="404" t="s">
        <v>72</v>
      </c>
      <c r="L36" s="463" t="s">
        <v>321</v>
      </c>
      <c r="M36" s="410" t="s">
        <v>72</v>
      </c>
      <c r="N36" s="404"/>
      <c r="O36" s="441" t="s">
        <v>12</v>
      </c>
      <c r="P36" s="441" t="s">
        <v>12</v>
      </c>
      <c r="Q36" s="419"/>
      <c r="R36" s="410"/>
      <c r="S36" s="410"/>
      <c r="T36" s="404"/>
      <c r="U36" s="410"/>
      <c r="V36" s="410"/>
      <c r="W36" s="410"/>
      <c r="X36" s="410"/>
      <c r="Y36" s="410"/>
      <c r="Z36" s="411"/>
      <c r="AA36" s="411"/>
      <c r="AB36" s="411"/>
      <c r="AC36" s="412"/>
      <c r="AD36" s="412"/>
      <c r="AE36" s="412"/>
      <c r="AF36" s="412"/>
      <c r="AG36" s="416" t="s">
        <v>41</v>
      </c>
      <c r="AH36" s="417" t="s">
        <v>274</v>
      </c>
    </row>
    <row r="37" spans="1:37" s="414" customFormat="1" ht="42" customHeight="1" x14ac:dyDescent="0.25">
      <c r="A37" s="404"/>
      <c r="B37" s="404"/>
      <c r="C37" s="404"/>
      <c r="D37" s="437"/>
      <c r="E37" s="437"/>
      <c r="F37" s="405"/>
      <c r="G37" s="405"/>
      <c r="H37" s="451" t="s">
        <v>324</v>
      </c>
      <c r="I37" s="452"/>
      <c r="J37" s="408" t="s">
        <v>325</v>
      </c>
      <c r="K37" s="404" t="s">
        <v>72</v>
      </c>
      <c r="L37" s="463" t="s">
        <v>321</v>
      </c>
      <c r="M37" s="410" t="s">
        <v>72</v>
      </c>
      <c r="N37" s="404"/>
      <c r="O37" s="441" t="s">
        <v>12</v>
      </c>
      <c r="P37" s="441" t="s">
        <v>12</v>
      </c>
      <c r="Q37" s="419"/>
      <c r="R37" s="410"/>
      <c r="S37" s="410"/>
      <c r="T37" s="404"/>
      <c r="U37" s="410"/>
      <c r="V37" s="410"/>
      <c r="W37" s="410"/>
      <c r="X37" s="410"/>
      <c r="Y37" s="410"/>
      <c r="Z37" s="411"/>
      <c r="AA37" s="411"/>
      <c r="AB37" s="411"/>
      <c r="AC37" s="412"/>
      <c r="AD37" s="412"/>
      <c r="AE37" s="412"/>
      <c r="AF37" s="412"/>
      <c r="AG37" s="416" t="s">
        <v>41</v>
      </c>
      <c r="AH37" s="417" t="s">
        <v>274</v>
      </c>
    </row>
    <row r="38" spans="1:37" s="418" customFormat="1" ht="37.5" x14ac:dyDescent="0.25">
      <c r="A38" s="395"/>
      <c r="B38" s="395"/>
      <c r="C38" s="395">
        <v>1</v>
      </c>
      <c r="D38" s="395">
        <v>8</v>
      </c>
      <c r="E38" s="395"/>
      <c r="F38" s="392"/>
      <c r="G38" s="392" t="s">
        <v>326</v>
      </c>
      <c r="H38" s="393"/>
      <c r="I38" s="393"/>
      <c r="J38" s="394"/>
      <c r="K38" s="395"/>
      <c r="L38" s="394"/>
      <c r="M38" s="394"/>
      <c r="N38" s="395"/>
      <c r="O38" s="394" t="s">
        <v>12</v>
      </c>
      <c r="P38" s="394" t="s">
        <v>15</v>
      </c>
      <c r="Q38" s="396" t="s">
        <v>266</v>
      </c>
      <c r="R38" s="397">
        <v>1</v>
      </c>
      <c r="S38" s="398"/>
      <c r="T38" s="399">
        <v>0.05</v>
      </c>
      <c r="U38" s="400"/>
      <c r="V38" s="395"/>
      <c r="W38" s="400"/>
      <c r="X38" s="395"/>
      <c r="Y38" s="400"/>
      <c r="Z38" s="392"/>
      <c r="AA38" s="400"/>
      <c r="AB38" s="392"/>
      <c r="AC38" s="392"/>
      <c r="AD38" s="392"/>
      <c r="AE38" s="392"/>
      <c r="AF38" s="392"/>
      <c r="AG38" s="394" t="s">
        <v>41</v>
      </c>
      <c r="AH38" s="401">
        <f>SUM(AH39:AH44)</f>
        <v>9969636.25</v>
      </c>
    </row>
    <row r="39" spans="1:37" s="414" customFormat="1" ht="37.5" x14ac:dyDescent="0.25">
      <c r="A39" s="404"/>
      <c r="B39" s="404"/>
      <c r="C39" s="404"/>
      <c r="D39" s="437"/>
      <c r="E39" s="437"/>
      <c r="F39" s="405"/>
      <c r="G39" s="405"/>
      <c r="H39" s="451" t="s">
        <v>327</v>
      </c>
      <c r="I39" s="452"/>
      <c r="J39" s="408" t="s">
        <v>328</v>
      </c>
      <c r="K39" s="404" t="s">
        <v>72</v>
      </c>
      <c r="L39" s="464" t="s">
        <v>329</v>
      </c>
      <c r="M39" s="437" t="s">
        <v>254</v>
      </c>
      <c r="N39" s="404"/>
      <c r="O39" s="441" t="s">
        <v>12</v>
      </c>
      <c r="P39" s="441" t="s">
        <v>15</v>
      </c>
      <c r="Q39" s="419"/>
      <c r="R39" s="410"/>
      <c r="S39" s="410"/>
      <c r="T39" s="404"/>
      <c r="U39" s="410"/>
      <c r="V39" s="410"/>
      <c r="W39" s="410"/>
      <c r="X39" s="410"/>
      <c r="Y39" s="410"/>
      <c r="Z39" s="411"/>
      <c r="AA39" s="411"/>
      <c r="AB39" s="411"/>
      <c r="AC39" s="412"/>
      <c r="AD39" s="412"/>
      <c r="AE39" s="412"/>
      <c r="AF39" s="412"/>
      <c r="AG39" s="416" t="s">
        <v>41</v>
      </c>
      <c r="AH39" s="448">
        <f>766174+500000</f>
        <v>1266174</v>
      </c>
    </row>
    <row r="40" spans="1:37" s="414" customFormat="1" ht="37.5" x14ac:dyDescent="0.25">
      <c r="A40" s="404" t="str">
        <f t="shared" si="0"/>
        <v>ID-DAF-1.8.7</v>
      </c>
      <c r="B40" s="404" t="s">
        <v>72</v>
      </c>
      <c r="C40" s="404">
        <v>1</v>
      </c>
      <c r="D40" s="437">
        <v>8</v>
      </c>
      <c r="E40" s="437">
        <v>7</v>
      </c>
      <c r="F40" s="405"/>
      <c r="G40" s="405"/>
      <c r="H40" s="451" t="s">
        <v>330</v>
      </c>
      <c r="I40" s="452"/>
      <c r="J40" s="408" t="s">
        <v>331</v>
      </c>
      <c r="K40" s="404" t="s">
        <v>72</v>
      </c>
      <c r="L40" s="464" t="s">
        <v>329</v>
      </c>
      <c r="M40" s="437" t="s">
        <v>245</v>
      </c>
      <c r="N40" s="404" t="s">
        <v>46</v>
      </c>
      <c r="O40" s="441" t="s">
        <v>12</v>
      </c>
      <c r="P40" s="441" t="s">
        <v>15</v>
      </c>
      <c r="Q40" s="419"/>
      <c r="R40" s="410"/>
      <c r="S40" s="410"/>
      <c r="T40" s="404"/>
      <c r="U40" s="410"/>
      <c r="V40" s="410"/>
      <c r="W40" s="410"/>
      <c r="X40" s="410"/>
      <c r="Y40" s="410"/>
      <c r="Z40" s="411"/>
      <c r="AA40" s="411"/>
      <c r="AB40" s="411"/>
      <c r="AC40" s="412"/>
      <c r="AD40" s="412"/>
      <c r="AE40" s="412"/>
      <c r="AF40" s="412"/>
      <c r="AG40" s="416" t="s">
        <v>41</v>
      </c>
      <c r="AH40" s="448">
        <f>753691+2384831.25+670065+8000+586875</f>
        <v>4403462.25</v>
      </c>
    </row>
    <row r="41" spans="1:37" s="414" customFormat="1" ht="34.5" customHeight="1" x14ac:dyDescent="0.25">
      <c r="A41" s="404"/>
      <c r="B41" s="404"/>
      <c r="C41" s="404"/>
      <c r="D41" s="437"/>
      <c r="E41" s="437"/>
      <c r="F41" s="405"/>
      <c r="G41" s="405"/>
      <c r="H41" s="451" t="s">
        <v>332</v>
      </c>
      <c r="I41" s="452"/>
      <c r="J41" s="408" t="s">
        <v>333</v>
      </c>
      <c r="K41" s="404" t="s">
        <v>72</v>
      </c>
      <c r="L41" s="464" t="s">
        <v>329</v>
      </c>
      <c r="M41" s="437" t="s">
        <v>109</v>
      </c>
      <c r="N41" s="404"/>
      <c r="O41" s="441" t="s">
        <v>12</v>
      </c>
      <c r="P41" s="441" t="s">
        <v>15</v>
      </c>
      <c r="Q41" s="419"/>
      <c r="R41" s="410"/>
      <c r="S41" s="410"/>
      <c r="T41" s="404"/>
      <c r="U41" s="410"/>
      <c r="V41" s="410"/>
      <c r="W41" s="410"/>
      <c r="X41" s="410"/>
      <c r="Y41" s="410"/>
      <c r="Z41" s="411"/>
      <c r="AA41" s="411"/>
      <c r="AB41" s="411"/>
      <c r="AC41" s="415"/>
      <c r="AD41" s="415"/>
      <c r="AE41" s="415"/>
      <c r="AF41" s="415"/>
      <c r="AG41" s="416" t="s">
        <v>41</v>
      </c>
      <c r="AH41" s="448">
        <v>500000</v>
      </c>
    </row>
    <row r="42" spans="1:37" s="414" customFormat="1" ht="39" customHeight="1" x14ac:dyDescent="0.25">
      <c r="A42" s="404"/>
      <c r="B42" s="404"/>
      <c r="C42" s="404"/>
      <c r="D42" s="437"/>
      <c r="E42" s="437"/>
      <c r="F42" s="405"/>
      <c r="G42" s="405"/>
      <c r="H42" s="451" t="s">
        <v>334</v>
      </c>
      <c r="I42" s="452"/>
      <c r="J42" s="408" t="s">
        <v>44</v>
      </c>
      <c r="K42" s="404" t="s">
        <v>72</v>
      </c>
      <c r="L42" s="464" t="s">
        <v>329</v>
      </c>
      <c r="M42" s="437" t="s">
        <v>245</v>
      </c>
      <c r="N42" s="404"/>
      <c r="O42" s="441" t="s">
        <v>12</v>
      </c>
      <c r="P42" s="441" t="s">
        <v>15</v>
      </c>
      <c r="Q42" s="419"/>
      <c r="R42" s="410"/>
      <c r="S42" s="410"/>
      <c r="T42" s="404"/>
      <c r="U42" s="410"/>
      <c r="V42" s="410"/>
      <c r="W42" s="410"/>
      <c r="X42" s="410"/>
      <c r="Y42" s="410"/>
      <c r="Z42" s="411"/>
      <c r="AA42" s="411"/>
      <c r="AB42" s="411"/>
      <c r="AC42" s="415"/>
      <c r="AD42" s="415"/>
      <c r="AE42" s="415"/>
      <c r="AF42" s="415"/>
      <c r="AG42" s="416" t="s">
        <v>41</v>
      </c>
      <c r="AH42" s="448">
        <v>3500000</v>
      </c>
    </row>
    <row r="43" spans="1:37" s="414" customFormat="1" ht="37.5" x14ac:dyDescent="0.25">
      <c r="A43" s="404" t="str">
        <f t="shared" si="0"/>
        <v>ID-DAF-1.8.8</v>
      </c>
      <c r="B43" s="404" t="s">
        <v>72</v>
      </c>
      <c r="C43" s="404">
        <v>1</v>
      </c>
      <c r="D43" s="437">
        <v>8</v>
      </c>
      <c r="E43" s="437">
        <v>8</v>
      </c>
      <c r="F43" s="405"/>
      <c r="G43" s="405"/>
      <c r="H43" s="451" t="s">
        <v>335</v>
      </c>
      <c r="I43" s="452"/>
      <c r="J43" s="408" t="s">
        <v>333</v>
      </c>
      <c r="K43" s="404" t="s">
        <v>72</v>
      </c>
      <c r="L43" s="464" t="s">
        <v>329</v>
      </c>
      <c r="M43" s="408" t="s">
        <v>109</v>
      </c>
      <c r="N43" s="404" t="s">
        <v>46</v>
      </c>
      <c r="O43" s="441" t="s">
        <v>12</v>
      </c>
      <c r="P43" s="441" t="s">
        <v>15</v>
      </c>
      <c r="Q43" s="419"/>
      <c r="R43" s="410"/>
      <c r="S43" s="410"/>
      <c r="T43" s="404"/>
      <c r="U43" s="410"/>
      <c r="V43" s="410"/>
      <c r="W43" s="410"/>
      <c r="X43" s="410"/>
      <c r="Y43" s="410"/>
      <c r="Z43" s="411"/>
      <c r="AA43" s="411"/>
      <c r="AB43" s="411"/>
      <c r="AC43" s="415"/>
      <c r="AD43" s="415"/>
      <c r="AE43" s="415"/>
      <c r="AF43" s="415"/>
      <c r="AG43" s="416" t="s">
        <v>41</v>
      </c>
      <c r="AH43" s="448">
        <v>300000</v>
      </c>
    </row>
    <row r="44" spans="1:37" s="414" customFormat="1" ht="37.5" x14ac:dyDescent="0.25">
      <c r="A44" s="404" t="str">
        <f t="shared" si="0"/>
        <v>ID-DAF-1.8.9</v>
      </c>
      <c r="B44" s="404" t="s">
        <v>72</v>
      </c>
      <c r="C44" s="404">
        <v>1</v>
      </c>
      <c r="D44" s="437">
        <v>8</v>
      </c>
      <c r="E44" s="437">
        <v>9</v>
      </c>
      <c r="F44" s="405"/>
      <c r="G44" s="405"/>
      <c r="H44" s="451" t="s">
        <v>336</v>
      </c>
      <c r="I44" s="452"/>
      <c r="J44" s="408" t="s">
        <v>337</v>
      </c>
      <c r="K44" s="404" t="s">
        <v>72</v>
      </c>
      <c r="L44" s="464" t="s">
        <v>329</v>
      </c>
      <c r="M44" s="408" t="s">
        <v>109</v>
      </c>
      <c r="N44" s="404" t="s">
        <v>59</v>
      </c>
      <c r="O44" s="441" t="s">
        <v>12</v>
      </c>
      <c r="P44" s="441" t="s">
        <v>15</v>
      </c>
      <c r="Q44" s="419"/>
      <c r="R44" s="410"/>
      <c r="S44" s="410"/>
      <c r="T44" s="404"/>
      <c r="U44" s="410"/>
      <c r="V44" s="410"/>
      <c r="W44" s="410"/>
      <c r="X44" s="410"/>
      <c r="Y44" s="410"/>
      <c r="Z44" s="411"/>
      <c r="AA44" s="411"/>
      <c r="AB44" s="411"/>
      <c r="AC44" s="411"/>
      <c r="AD44" s="411"/>
      <c r="AE44" s="411"/>
      <c r="AF44" s="411"/>
      <c r="AG44" s="416" t="s">
        <v>41</v>
      </c>
      <c r="AH44" s="417" t="s">
        <v>274</v>
      </c>
    </row>
    <row r="45" spans="1:37" s="418" customFormat="1" ht="37.5" x14ac:dyDescent="0.25">
      <c r="A45" s="395"/>
      <c r="B45" s="395"/>
      <c r="C45" s="395">
        <v>1</v>
      </c>
      <c r="D45" s="395">
        <v>9</v>
      </c>
      <c r="E45" s="395"/>
      <c r="F45" s="392"/>
      <c r="G45" s="392" t="s">
        <v>338</v>
      </c>
      <c r="H45" s="393"/>
      <c r="I45" s="393"/>
      <c r="J45" s="394"/>
      <c r="K45" s="395"/>
      <c r="L45" s="394"/>
      <c r="M45" s="394"/>
      <c r="N45" s="395"/>
      <c r="O45" s="394" t="s">
        <v>12</v>
      </c>
      <c r="P45" s="394" t="s">
        <v>15</v>
      </c>
      <c r="Q45" s="396" t="s">
        <v>266</v>
      </c>
      <c r="R45" s="397">
        <v>1</v>
      </c>
      <c r="S45" s="398"/>
      <c r="T45" s="399">
        <v>0.1</v>
      </c>
      <c r="U45" s="400"/>
      <c r="V45" s="400"/>
      <c r="W45" s="400"/>
      <c r="X45" s="395"/>
      <c r="Y45" s="400"/>
      <c r="Z45" s="392"/>
      <c r="AA45" s="400"/>
      <c r="AB45" s="392"/>
      <c r="AC45" s="392"/>
      <c r="AD45" s="392"/>
      <c r="AE45" s="392"/>
      <c r="AF45" s="392"/>
      <c r="AG45" s="394" t="s">
        <v>41</v>
      </c>
      <c r="AH45" s="401">
        <f>SUM(AH46:AH50)</f>
        <v>58168609</v>
      </c>
      <c r="AK45" s="433"/>
    </row>
    <row r="46" spans="1:37" s="414" customFormat="1" ht="37.5" x14ac:dyDescent="0.25">
      <c r="A46" s="404" t="str">
        <f>+ CONCATENATE("ID", "-", B46, "-",C46, ".", D46, ".", E46)</f>
        <v>ID-DAF-1.9.4</v>
      </c>
      <c r="B46" s="404" t="s">
        <v>72</v>
      </c>
      <c r="C46" s="404">
        <v>1</v>
      </c>
      <c r="D46" s="404">
        <v>9</v>
      </c>
      <c r="E46" s="404">
        <v>4</v>
      </c>
      <c r="F46" s="405"/>
      <c r="H46" s="451" t="s">
        <v>339</v>
      </c>
      <c r="I46" s="452"/>
      <c r="J46" s="408" t="s">
        <v>340</v>
      </c>
      <c r="K46" s="404" t="s">
        <v>72</v>
      </c>
      <c r="L46" s="408" t="s">
        <v>341</v>
      </c>
      <c r="M46" s="408" t="s">
        <v>72</v>
      </c>
      <c r="N46" s="404" t="s">
        <v>46</v>
      </c>
      <c r="O46" s="408" t="s">
        <v>12</v>
      </c>
      <c r="P46" s="408" t="s">
        <v>15</v>
      </c>
      <c r="Q46" s="419"/>
      <c r="R46" s="410"/>
      <c r="S46" s="410"/>
      <c r="T46" s="404"/>
      <c r="U46" s="410"/>
      <c r="V46" s="410"/>
      <c r="W46" s="410"/>
      <c r="X46" s="410"/>
      <c r="Y46" s="410"/>
      <c r="Z46" s="411"/>
      <c r="AA46" s="411"/>
      <c r="AB46" s="411"/>
      <c r="AC46" s="412"/>
      <c r="AD46" s="412"/>
      <c r="AE46" s="412"/>
      <c r="AF46" s="412"/>
      <c r="AG46" s="416" t="s">
        <v>41</v>
      </c>
      <c r="AH46" s="448">
        <v>35903520</v>
      </c>
    </row>
    <row r="47" spans="1:37" s="414" customFormat="1" ht="44.25" customHeight="1" x14ac:dyDescent="0.25">
      <c r="A47" s="404"/>
      <c r="B47" s="404"/>
      <c r="C47" s="404"/>
      <c r="D47" s="404"/>
      <c r="E47" s="404"/>
      <c r="F47" s="405"/>
      <c r="H47" s="451" t="s">
        <v>342</v>
      </c>
      <c r="I47" s="452"/>
      <c r="J47" s="408" t="s">
        <v>343</v>
      </c>
      <c r="K47" s="404" t="s">
        <v>72</v>
      </c>
      <c r="L47" s="408" t="s">
        <v>341</v>
      </c>
      <c r="M47" s="408" t="s">
        <v>72</v>
      </c>
      <c r="N47" s="404"/>
      <c r="O47" s="408" t="s">
        <v>12</v>
      </c>
      <c r="P47" s="408" t="s">
        <v>15</v>
      </c>
      <c r="Q47" s="419"/>
      <c r="R47" s="410"/>
      <c r="S47" s="410"/>
      <c r="T47" s="404"/>
      <c r="U47" s="410"/>
      <c r="V47" s="410"/>
      <c r="W47" s="410"/>
      <c r="X47" s="410"/>
      <c r="Y47" s="410"/>
      <c r="Z47" s="411"/>
      <c r="AA47" s="411"/>
      <c r="AB47" s="411"/>
      <c r="AC47" s="412"/>
      <c r="AD47" s="415"/>
      <c r="AE47" s="415"/>
      <c r="AF47" s="415"/>
      <c r="AG47" s="416" t="s">
        <v>41</v>
      </c>
      <c r="AH47" s="448">
        <f>570640+300445</f>
        <v>871085</v>
      </c>
    </row>
    <row r="48" spans="1:37" s="414" customFormat="1" ht="37.5" x14ac:dyDescent="0.25">
      <c r="A48" s="404" t="str">
        <f t="shared" ref="A48:A56" si="5">+ CONCATENATE("ID", "-", B48, "-",C48, ".", D48, ".", E48)</f>
        <v>ID-DAF-1.9.5</v>
      </c>
      <c r="B48" s="404" t="s">
        <v>72</v>
      </c>
      <c r="C48" s="404">
        <v>1</v>
      </c>
      <c r="D48" s="404">
        <v>9</v>
      </c>
      <c r="E48" s="404">
        <v>5</v>
      </c>
      <c r="F48" s="405"/>
      <c r="H48" s="451" t="s">
        <v>344</v>
      </c>
      <c r="I48" s="452"/>
      <c r="J48" s="408" t="s">
        <v>345</v>
      </c>
      <c r="K48" s="404" t="s">
        <v>72</v>
      </c>
      <c r="L48" s="408" t="s">
        <v>341</v>
      </c>
      <c r="M48" s="408" t="s">
        <v>72</v>
      </c>
      <c r="N48" s="404" t="s">
        <v>46</v>
      </c>
      <c r="O48" s="408" t="s">
        <v>12</v>
      </c>
      <c r="P48" s="408" t="s">
        <v>15</v>
      </c>
      <c r="Q48" s="419"/>
      <c r="R48" s="410"/>
      <c r="S48" s="410"/>
      <c r="T48" s="404"/>
      <c r="U48" s="410"/>
      <c r="V48" s="410"/>
      <c r="W48" s="410"/>
      <c r="X48" s="410"/>
      <c r="Y48" s="410"/>
      <c r="Z48" s="411"/>
      <c r="AA48" s="411"/>
      <c r="AB48" s="411"/>
      <c r="AC48" s="412"/>
      <c r="AD48" s="415"/>
      <c r="AE48" s="415"/>
      <c r="AF48" s="415"/>
      <c r="AG48" s="416" t="s">
        <v>41</v>
      </c>
      <c r="AH48" s="448">
        <f>16870000+2500000</f>
        <v>19370000</v>
      </c>
    </row>
    <row r="49" spans="1:61" s="414" customFormat="1" ht="37.5" x14ac:dyDescent="0.25">
      <c r="A49" s="404" t="str">
        <f t="shared" si="5"/>
        <v>ID-DAF-1.9.7</v>
      </c>
      <c r="B49" s="404" t="s">
        <v>72</v>
      </c>
      <c r="C49" s="404">
        <v>1</v>
      </c>
      <c r="D49" s="404">
        <v>9</v>
      </c>
      <c r="E49" s="404">
        <v>7</v>
      </c>
      <c r="F49" s="405"/>
      <c r="H49" s="451" t="s">
        <v>346</v>
      </c>
      <c r="I49" s="452"/>
      <c r="J49" s="453" t="s">
        <v>347</v>
      </c>
      <c r="K49" s="404" t="s">
        <v>72</v>
      </c>
      <c r="L49" s="408" t="s">
        <v>341</v>
      </c>
      <c r="M49" s="408" t="s">
        <v>348</v>
      </c>
      <c r="N49" s="404" t="s">
        <v>46</v>
      </c>
      <c r="O49" s="408" t="s">
        <v>60</v>
      </c>
      <c r="P49" s="408" t="s">
        <v>60</v>
      </c>
      <c r="Q49" s="419"/>
      <c r="R49" s="410"/>
      <c r="S49" s="410"/>
      <c r="T49" s="404"/>
      <c r="U49" s="410"/>
      <c r="V49" s="410"/>
      <c r="W49" s="410"/>
      <c r="X49" s="410"/>
      <c r="Y49" s="410"/>
      <c r="Z49" s="411"/>
      <c r="AA49" s="411"/>
      <c r="AB49" s="411"/>
      <c r="AC49" s="412"/>
      <c r="AD49" s="415"/>
      <c r="AE49" s="415"/>
      <c r="AF49" s="415"/>
      <c r="AG49" s="416" t="s">
        <v>41</v>
      </c>
      <c r="AH49" s="448">
        <f>325000</f>
        <v>325000</v>
      </c>
    </row>
    <row r="50" spans="1:61" s="414" customFormat="1" ht="37.5" x14ac:dyDescent="0.25">
      <c r="A50" s="404" t="str">
        <f t="shared" si="5"/>
        <v>ID-DAF-1.9.8</v>
      </c>
      <c r="B50" s="404" t="s">
        <v>72</v>
      </c>
      <c r="C50" s="404">
        <v>1</v>
      </c>
      <c r="D50" s="404">
        <v>9</v>
      </c>
      <c r="E50" s="404">
        <v>8</v>
      </c>
      <c r="F50" s="405"/>
      <c r="G50" s="405"/>
      <c r="H50" s="451" t="s">
        <v>349</v>
      </c>
      <c r="I50" s="452"/>
      <c r="J50" s="408" t="s">
        <v>350</v>
      </c>
      <c r="K50" s="404" t="s">
        <v>72</v>
      </c>
      <c r="L50" s="408" t="s">
        <v>299</v>
      </c>
      <c r="M50" s="408" t="s">
        <v>72</v>
      </c>
      <c r="N50" s="404" t="s">
        <v>59</v>
      </c>
      <c r="O50" s="408" t="s">
        <v>60</v>
      </c>
      <c r="P50" s="408" t="s">
        <v>60</v>
      </c>
      <c r="Q50" s="419"/>
      <c r="R50" s="410"/>
      <c r="S50" s="410"/>
      <c r="T50" s="404"/>
      <c r="U50" s="410"/>
      <c r="V50" s="410"/>
      <c r="W50" s="410"/>
      <c r="X50" s="410"/>
      <c r="Y50" s="410"/>
      <c r="Z50" s="411"/>
      <c r="AA50" s="411"/>
      <c r="AB50" s="411"/>
      <c r="AC50" s="412"/>
      <c r="AD50" s="415"/>
      <c r="AE50" s="415"/>
      <c r="AF50" s="415"/>
      <c r="AG50" s="416" t="s">
        <v>41</v>
      </c>
      <c r="AH50" s="448">
        <f>1699004</f>
        <v>1699004</v>
      </c>
    </row>
    <row r="51" spans="1:61" s="418" customFormat="1" ht="37.5" x14ac:dyDescent="0.25">
      <c r="A51" s="395"/>
      <c r="B51" s="395"/>
      <c r="C51" s="395">
        <v>1</v>
      </c>
      <c r="D51" s="395">
        <v>10</v>
      </c>
      <c r="E51" s="395"/>
      <c r="F51" s="395"/>
      <c r="G51" s="392" t="s">
        <v>351</v>
      </c>
      <c r="H51" s="393"/>
      <c r="I51" s="393"/>
      <c r="J51" s="394"/>
      <c r="K51" s="395"/>
      <c r="L51" s="394"/>
      <c r="M51" s="394"/>
      <c r="N51" s="395"/>
      <c r="O51" s="394" t="s">
        <v>12</v>
      </c>
      <c r="P51" s="394" t="s">
        <v>60</v>
      </c>
      <c r="Q51" s="396" t="s">
        <v>266</v>
      </c>
      <c r="R51" s="397">
        <v>1</v>
      </c>
      <c r="S51" s="398"/>
      <c r="T51" s="399">
        <v>0.1</v>
      </c>
      <c r="U51" s="400"/>
      <c r="V51" s="395"/>
      <c r="W51" s="400"/>
      <c r="X51" s="395"/>
      <c r="Y51" s="400"/>
      <c r="Z51" s="392"/>
      <c r="AA51" s="400"/>
      <c r="AB51" s="392"/>
      <c r="AC51" s="392"/>
      <c r="AD51" s="392"/>
      <c r="AE51" s="392"/>
      <c r="AF51" s="392"/>
      <c r="AG51" s="394" t="s">
        <v>41</v>
      </c>
      <c r="AH51" s="401">
        <f>SUM(AH52:AH54)</f>
        <v>2830000</v>
      </c>
    </row>
    <row r="52" spans="1:61" s="414" customFormat="1" ht="37.5" x14ac:dyDescent="0.25">
      <c r="A52" s="404" t="str">
        <f t="shared" si="5"/>
        <v>ID-DAF-1.10.1</v>
      </c>
      <c r="B52" s="404" t="s">
        <v>72</v>
      </c>
      <c r="C52" s="404">
        <v>1</v>
      </c>
      <c r="D52" s="404">
        <v>10</v>
      </c>
      <c r="E52" s="404">
        <v>1</v>
      </c>
      <c r="H52" s="451" t="s">
        <v>352</v>
      </c>
      <c r="I52" s="452"/>
      <c r="J52" s="408" t="s">
        <v>337</v>
      </c>
      <c r="K52" s="404" t="s">
        <v>72</v>
      </c>
      <c r="L52" s="408" t="s">
        <v>341</v>
      </c>
      <c r="M52" s="408" t="s">
        <v>72</v>
      </c>
      <c r="N52" s="404" t="s">
        <v>59</v>
      </c>
      <c r="O52" s="408" t="s">
        <v>12</v>
      </c>
      <c r="P52" s="408" t="s">
        <v>15</v>
      </c>
      <c r="Q52" s="419"/>
      <c r="R52" s="410"/>
      <c r="S52" s="410"/>
      <c r="T52" s="404"/>
      <c r="U52" s="410"/>
      <c r="V52" s="410"/>
      <c r="W52" s="410"/>
      <c r="X52" s="410"/>
      <c r="Y52" s="410"/>
      <c r="Z52" s="411"/>
      <c r="AA52" s="411"/>
      <c r="AB52" s="411"/>
      <c r="AC52" s="412"/>
      <c r="AD52" s="412"/>
      <c r="AE52" s="412"/>
      <c r="AF52" s="412"/>
      <c r="AG52" s="408" t="s">
        <v>41</v>
      </c>
      <c r="AH52" s="413">
        <v>0</v>
      </c>
    </row>
    <row r="53" spans="1:61" s="414" customFormat="1" ht="37.5" x14ac:dyDescent="0.25">
      <c r="A53" s="404" t="str">
        <f t="shared" si="5"/>
        <v>ID-DAF-1.10.2</v>
      </c>
      <c r="B53" s="404" t="s">
        <v>72</v>
      </c>
      <c r="C53" s="404">
        <v>1</v>
      </c>
      <c r="D53" s="404">
        <v>10</v>
      </c>
      <c r="E53" s="404">
        <v>2</v>
      </c>
      <c r="F53" s="405"/>
      <c r="G53" s="405"/>
      <c r="H53" s="451" t="s">
        <v>353</v>
      </c>
      <c r="I53" s="452"/>
      <c r="J53" s="408" t="s">
        <v>354</v>
      </c>
      <c r="K53" s="404" t="s">
        <v>72</v>
      </c>
      <c r="L53" s="408" t="s">
        <v>341</v>
      </c>
      <c r="M53" s="408" t="s">
        <v>72</v>
      </c>
      <c r="N53" s="404" t="s">
        <v>59</v>
      </c>
      <c r="O53" s="408" t="s">
        <v>12</v>
      </c>
      <c r="P53" s="408" t="s">
        <v>15</v>
      </c>
      <c r="Q53" s="419"/>
      <c r="R53" s="410"/>
      <c r="S53" s="410"/>
      <c r="T53" s="404"/>
      <c r="U53" s="410"/>
      <c r="V53" s="410"/>
      <c r="W53" s="410"/>
      <c r="X53" s="410"/>
      <c r="Y53" s="410"/>
      <c r="Z53" s="411"/>
      <c r="AA53" s="411"/>
      <c r="AB53" s="411"/>
      <c r="AC53" s="412"/>
      <c r="AD53" s="412"/>
      <c r="AE53" s="412"/>
      <c r="AF53" s="412"/>
      <c r="AG53" s="408" t="s">
        <v>41</v>
      </c>
      <c r="AH53" s="413">
        <v>2830000</v>
      </c>
    </row>
    <row r="54" spans="1:61" s="414" customFormat="1" ht="37.5" x14ac:dyDescent="0.25">
      <c r="A54" s="404" t="str">
        <f t="shared" si="5"/>
        <v>ID-DAF-1.10.3</v>
      </c>
      <c r="B54" s="404" t="s">
        <v>72</v>
      </c>
      <c r="C54" s="404">
        <v>1</v>
      </c>
      <c r="D54" s="404">
        <v>10</v>
      </c>
      <c r="E54" s="404">
        <v>3</v>
      </c>
      <c r="F54" s="405"/>
      <c r="G54" s="405"/>
      <c r="H54" s="451" t="s">
        <v>355</v>
      </c>
      <c r="I54" s="452"/>
      <c r="J54" s="408" t="s">
        <v>354</v>
      </c>
      <c r="K54" s="404" t="s">
        <v>72</v>
      </c>
      <c r="L54" s="408" t="s">
        <v>341</v>
      </c>
      <c r="M54" s="408" t="s">
        <v>72</v>
      </c>
      <c r="N54" s="404" t="s">
        <v>46</v>
      </c>
      <c r="O54" s="408" t="s">
        <v>12</v>
      </c>
      <c r="P54" s="408" t="s">
        <v>15</v>
      </c>
      <c r="Q54" s="419"/>
      <c r="R54" s="410"/>
      <c r="S54" s="410"/>
      <c r="T54" s="404"/>
      <c r="U54" s="410"/>
      <c r="V54" s="410"/>
      <c r="W54" s="410"/>
      <c r="X54" s="410"/>
      <c r="Y54" s="410"/>
      <c r="Z54" s="411"/>
      <c r="AA54" s="411"/>
      <c r="AB54" s="411"/>
      <c r="AC54" s="411"/>
      <c r="AD54" s="411"/>
      <c r="AE54" s="411"/>
      <c r="AF54" s="411"/>
      <c r="AG54" s="408" t="s">
        <v>41</v>
      </c>
      <c r="AH54" s="413">
        <v>0</v>
      </c>
    </row>
    <row r="55" spans="1:61" s="418" customFormat="1" ht="37.5" x14ac:dyDescent="0.25">
      <c r="A55" s="395"/>
      <c r="B55" s="395"/>
      <c r="C55" s="395">
        <v>1</v>
      </c>
      <c r="D55" s="395">
        <v>11</v>
      </c>
      <c r="E55" s="395"/>
      <c r="F55" s="392"/>
      <c r="G55" s="392" t="s">
        <v>356</v>
      </c>
      <c r="H55" s="393"/>
      <c r="I55" s="393"/>
      <c r="J55" s="394"/>
      <c r="K55" s="395"/>
      <c r="L55" s="394"/>
      <c r="M55" s="394"/>
      <c r="N55" s="395"/>
      <c r="O55" s="394" t="s">
        <v>13</v>
      </c>
      <c r="P55" s="394" t="s">
        <v>60</v>
      </c>
      <c r="Q55" s="396" t="s">
        <v>266</v>
      </c>
      <c r="R55" s="397">
        <v>1</v>
      </c>
      <c r="S55" s="398"/>
      <c r="T55" s="399">
        <v>0.05</v>
      </c>
      <c r="U55" s="395"/>
      <c r="V55" s="395"/>
      <c r="W55" s="400"/>
      <c r="X55" s="395"/>
      <c r="Y55" s="400"/>
      <c r="Z55" s="392"/>
      <c r="AA55" s="400"/>
      <c r="AB55" s="392"/>
      <c r="AC55" s="392"/>
      <c r="AD55" s="392"/>
      <c r="AE55" s="392"/>
      <c r="AF55" s="392"/>
      <c r="AG55" s="394" t="s">
        <v>41</v>
      </c>
      <c r="AH55" s="401">
        <f>SUM(AH56:AH56)</f>
        <v>0</v>
      </c>
    </row>
    <row r="56" spans="1:61" s="414" customFormat="1" ht="57.75" customHeight="1" x14ac:dyDescent="0.25">
      <c r="A56" s="404" t="str">
        <f t="shared" si="5"/>
        <v>ID-DAF-1.11.1</v>
      </c>
      <c r="B56" s="404" t="s">
        <v>72</v>
      </c>
      <c r="C56" s="404">
        <v>1</v>
      </c>
      <c r="D56" s="404">
        <v>11</v>
      </c>
      <c r="E56" s="404">
        <v>1</v>
      </c>
      <c r="F56" s="405"/>
      <c r="G56" s="405"/>
      <c r="H56" s="451" t="s">
        <v>357</v>
      </c>
      <c r="I56" s="452"/>
      <c r="J56" s="408" t="s">
        <v>298</v>
      </c>
      <c r="K56" s="404" t="s">
        <v>72</v>
      </c>
      <c r="L56" s="408" t="s">
        <v>341</v>
      </c>
      <c r="M56" s="408" t="s">
        <v>51</v>
      </c>
      <c r="N56" s="404" t="s">
        <v>46</v>
      </c>
      <c r="O56" s="408" t="s">
        <v>13</v>
      </c>
      <c r="P56" s="408" t="s">
        <v>15</v>
      </c>
      <c r="Q56" s="419"/>
      <c r="R56" s="410"/>
      <c r="S56" s="410"/>
      <c r="T56" s="404"/>
      <c r="U56" s="410"/>
      <c r="V56" s="410"/>
      <c r="W56" s="410"/>
      <c r="X56" s="410"/>
      <c r="Y56" s="410"/>
      <c r="Z56" s="411"/>
      <c r="AA56" s="411"/>
      <c r="AB56" s="411"/>
      <c r="AC56" s="411"/>
      <c r="AD56" s="411"/>
      <c r="AE56" s="411"/>
      <c r="AF56" s="411"/>
      <c r="AG56" s="408" t="s">
        <v>41</v>
      </c>
      <c r="AH56" s="413">
        <v>0</v>
      </c>
    </row>
    <row r="57" spans="1:61" s="467" customFormat="1" ht="37.5" x14ac:dyDescent="0.25">
      <c r="A57" s="465"/>
      <c r="B57" s="465"/>
      <c r="C57" s="465">
        <v>2</v>
      </c>
      <c r="D57" s="465"/>
      <c r="E57" s="465"/>
      <c r="F57" s="466" t="s">
        <v>358</v>
      </c>
      <c r="H57" s="468"/>
      <c r="I57" s="469"/>
      <c r="J57" s="470"/>
      <c r="K57" s="465"/>
      <c r="L57" s="470"/>
      <c r="M57" s="470"/>
      <c r="N57" s="471"/>
      <c r="O57" s="470" t="s">
        <v>13</v>
      </c>
      <c r="P57" s="380" t="s">
        <v>15</v>
      </c>
      <c r="Q57" s="472" t="s">
        <v>266</v>
      </c>
      <c r="R57" s="473">
        <v>1</v>
      </c>
      <c r="S57" s="474"/>
      <c r="T57" s="475">
        <v>0.1</v>
      </c>
      <c r="U57" s="476"/>
      <c r="V57" s="477"/>
      <c r="W57" s="476"/>
      <c r="X57" s="477"/>
      <c r="Y57" s="476"/>
      <c r="Z57" s="477"/>
      <c r="AA57" s="477"/>
      <c r="AB57" s="477"/>
      <c r="AC57" s="477"/>
      <c r="AD57" s="477"/>
      <c r="AE57" s="477"/>
      <c r="AF57" s="477"/>
      <c r="AG57" s="478" t="s">
        <v>41</v>
      </c>
      <c r="AH57" s="479">
        <f>+AH58</f>
        <v>0</v>
      </c>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1"/>
    </row>
    <row r="58" spans="1:61" s="418" customFormat="1" ht="37.5" x14ac:dyDescent="0.25">
      <c r="A58" s="482"/>
      <c r="B58" s="482"/>
      <c r="C58" s="482">
        <v>2</v>
      </c>
      <c r="D58" s="482">
        <v>1</v>
      </c>
      <c r="E58" s="482"/>
      <c r="F58" s="483"/>
      <c r="G58" s="483" t="s">
        <v>359</v>
      </c>
      <c r="H58" s="484"/>
      <c r="I58" s="432"/>
      <c r="J58" s="485"/>
      <c r="K58" s="482"/>
      <c r="L58" s="485"/>
      <c r="M58" s="485"/>
      <c r="N58" s="482"/>
      <c r="O58" s="485" t="s">
        <v>13</v>
      </c>
      <c r="P58" s="485" t="s">
        <v>15</v>
      </c>
      <c r="Q58" s="396" t="s">
        <v>266</v>
      </c>
      <c r="R58" s="397">
        <v>1</v>
      </c>
      <c r="S58" s="486"/>
      <c r="T58" s="487">
        <v>0.1</v>
      </c>
      <c r="U58" s="482"/>
      <c r="V58" s="482"/>
      <c r="W58" s="482"/>
      <c r="X58" s="482"/>
      <c r="Y58" s="482"/>
      <c r="Z58" s="483"/>
      <c r="AA58" s="482"/>
      <c r="AB58" s="483"/>
      <c r="AC58" s="483"/>
      <c r="AD58" s="483"/>
      <c r="AE58" s="483"/>
      <c r="AF58" s="483"/>
      <c r="AG58" s="485" t="s">
        <v>41</v>
      </c>
      <c r="AH58" s="401">
        <f>SUM(AH59:AH62)</f>
        <v>0</v>
      </c>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9"/>
    </row>
    <row r="59" spans="1:61" s="414" customFormat="1" ht="37.5" x14ac:dyDescent="0.25">
      <c r="A59" s="436" t="str">
        <f t="shared" ref="A59:A62" si="6">+ CONCATENATE("ID", "-", B59, "-",C59, ".", D59, ".", E59)</f>
        <v>ID-DAF-2.1.1</v>
      </c>
      <c r="B59" s="404" t="s">
        <v>72</v>
      </c>
      <c r="C59" s="490">
        <v>2</v>
      </c>
      <c r="D59" s="490">
        <v>1</v>
      </c>
      <c r="E59" s="490">
        <v>1</v>
      </c>
      <c r="F59" s="491"/>
      <c r="G59" s="491"/>
      <c r="H59" s="451" t="s">
        <v>360</v>
      </c>
      <c r="I59" s="452"/>
      <c r="J59" s="416" t="s">
        <v>361</v>
      </c>
      <c r="K59" s="490" t="s">
        <v>72</v>
      </c>
      <c r="L59" s="416" t="s">
        <v>299</v>
      </c>
      <c r="M59" s="416" t="s">
        <v>362</v>
      </c>
      <c r="N59" s="490" t="s">
        <v>229</v>
      </c>
      <c r="O59" s="408" t="s">
        <v>13</v>
      </c>
      <c r="P59" s="408" t="s">
        <v>15</v>
      </c>
      <c r="Q59" s="492"/>
      <c r="R59" s="493"/>
      <c r="S59" s="493"/>
      <c r="T59" s="490"/>
      <c r="U59" s="493"/>
      <c r="V59" s="493"/>
      <c r="W59" s="493"/>
      <c r="X59" s="493"/>
      <c r="Y59" s="493"/>
      <c r="Z59" s="494"/>
      <c r="AA59" s="494"/>
      <c r="AB59" s="494"/>
      <c r="AC59" s="495"/>
      <c r="AD59" s="495"/>
      <c r="AE59" s="495"/>
      <c r="AF59" s="495"/>
      <c r="AG59" s="416" t="s">
        <v>41</v>
      </c>
      <c r="AH59" s="417" t="s">
        <v>274</v>
      </c>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row>
    <row r="60" spans="1:61" s="414" customFormat="1" ht="56.25" x14ac:dyDescent="0.25">
      <c r="A60" s="436" t="str">
        <f t="shared" si="6"/>
        <v>ID-DAF-2.1.2</v>
      </c>
      <c r="B60" s="404" t="s">
        <v>72</v>
      </c>
      <c r="C60" s="490">
        <v>2</v>
      </c>
      <c r="D60" s="490">
        <v>1</v>
      </c>
      <c r="E60" s="490">
        <v>2</v>
      </c>
      <c r="F60" s="491"/>
      <c r="G60" s="491"/>
      <c r="H60" s="451" t="s">
        <v>363</v>
      </c>
      <c r="I60" s="452"/>
      <c r="J60" s="416" t="s">
        <v>364</v>
      </c>
      <c r="K60" s="490" t="s">
        <v>72</v>
      </c>
      <c r="L60" s="416" t="s">
        <v>299</v>
      </c>
      <c r="M60" s="416" t="s">
        <v>58</v>
      </c>
      <c r="N60" s="490" t="s">
        <v>229</v>
      </c>
      <c r="O60" s="408" t="s">
        <v>13</v>
      </c>
      <c r="P60" s="408" t="s">
        <v>15</v>
      </c>
      <c r="Q60" s="492"/>
      <c r="R60" s="493"/>
      <c r="S60" s="493"/>
      <c r="T60" s="490"/>
      <c r="U60" s="493"/>
      <c r="V60" s="493"/>
      <c r="W60" s="493"/>
      <c r="X60" s="493"/>
      <c r="Y60" s="493"/>
      <c r="Z60" s="494"/>
      <c r="AA60" s="494"/>
      <c r="AB60" s="494"/>
      <c r="AC60" s="495"/>
      <c r="AD60" s="495"/>
      <c r="AE60" s="495"/>
      <c r="AF60" s="495"/>
      <c r="AG60" s="416" t="s">
        <v>41</v>
      </c>
      <c r="AH60" s="417" t="s">
        <v>274</v>
      </c>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row>
    <row r="61" spans="1:61" s="414" customFormat="1" ht="37.5" x14ac:dyDescent="0.25">
      <c r="A61" s="436" t="str">
        <f t="shared" si="6"/>
        <v>ID-DAF-2.1.3</v>
      </c>
      <c r="B61" s="404" t="s">
        <v>72</v>
      </c>
      <c r="C61" s="490">
        <v>2</v>
      </c>
      <c r="D61" s="490">
        <v>1</v>
      </c>
      <c r="E61" s="490">
        <v>3</v>
      </c>
      <c r="F61" s="491"/>
      <c r="G61" s="491"/>
      <c r="H61" s="451" t="s">
        <v>365</v>
      </c>
      <c r="I61" s="452"/>
      <c r="J61" s="416" t="s">
        <v>366</v>
      </c>
      <c r="K61" s="490" t="s">
        <v>72</v>
      </c>
      <c r="L61" s="416" t="s">
        <v>367</v>
      </c>
      <c r="M61" s="416" t="s">
        <v>58</v>
      </c>
      <c r="N61" s="490" t="s">
        <v>229</v>
      </c>
      <c r="O61" s="408" t="s">
        <v>13</v>
      </c>
      <c r="P61" s="408" t="s">
        <v>15</v>
      </c>
      <c r="Q61" s="492"/>
      <c r="R61" s="493"/>
      <c r="S61" s="493"/>
      <c r="T61" s="490"/>
      <c r="U61" s="493"/>
      <c r="V61" s="493"/>
      <c r="W61" s="493"/>
      <c r="X61" s="493"/>
      <c r="Y61" s="493"/>
      <c r="Z61" s="494"/>
      <c r="AA61" s="494"/>
      <c r="AB61" s="494"/>
      <c r="AC61" s="495"/>
      <c r="AD61" s="494"/>
      <c r="AE61" s="494"/>
      <c r="AF61" s="494"/>
      <c r="AG61" s="416" t="s">
        <v>41</v>
      </c>
      <c r="AH61" s="417" t="s">
        <v>274</v>
      </c>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row>
    <row r="62" spans="1:61" s="414" customFormat="1" ht="37.5" x14ac:dyDescent="0.25">
      <c r="A62" s="436" t="str">
        <f t="shared" si="6"/>
        <v>ID-DAF-2.1.4</v>
      </c>
      <c r="B62" s="404" t="s">
        <v>72</v>
      </c>
      <c r="C62" s="490">
        <v>2</v>
      </c>
      <c r="D62" s="490">
        <v>1</v>
      </c>
      <c r="E62" s="490">
        <v>4</v>
      </c>
      <c r="F62" s="491"/>
      <c r="G62" s="491"/>
      <c r="H62" s="451" t="s">
        <v>368</v>
      </c>
      <c r="I62" s="452"/>
      <c r="J62" s="416" t="s">
        <v>369</v>
      </c>
      <c r="K62" s="490" t="s">
        <v>72</v>
      </c>
      <c r="L62" s="416" t="s">
        <v>367</v>
      </c>
      <c r="M62" s="416" t="s">
        <v>72</v>
      </c>
      <c r="N62" s="490" t="s">
        <v>229</v>
      </c>
      <c r="O62" s="408" t="s">
        <v>13</v>
      </c>
      <c r="P62" s="408" t="s">
        <v>15</v>
      </c>
      <c r="Q62" s="492"/>
      <c r="R62" s="493"/>
      <c r="S62" s="493"/>
      <c r="T62" s="490"/>
      <c r="U62" s="493"/>
      <c r="V62" s="493"/>
      <c r="W62" s="493"/>
      <c r="X62" s="493"/>
      <c r="Y62" s="493"/>
      <c r="Z62" s="494"/>
      <c r="AA62" s="494"/>
      <c r="AB62" s="494"/>
      <c r="AC62" s="497"/>
      <c r="AD62" s="494"/>
      <c r="AE62" s="494"/>
      <c r="AF62" s="494"/>
      <c r="AG62" s="416" t="s">
        <v>41</v>
      </c>
      <c r="AH62" s="417" t="s">
        <v>274</v>
      </c>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row>
    <row r="63" spans="1:61" s="467" customFormat="1" ht="37.5" x14ac:dyDescent="0.25">
      <c r="A63" s="381"/>
      <c r="B63" s="381"/>
      <c r="C63" s="381">
        <v>3</v>
      </c>
      <c r="D63" s="381"/>
      <c r="E63" s="381"/>
      <c r="F63" s="466" t="s">
        <v>370</v>
      </c>
      <c r="G63" s="466"/>
      <c r="H63" s="468"/>
      <c r="I63" s="468"/>
      <c r="J63" s="380"/>
      <c r="K63" s="381"/>
      <c r="L63" s="380"/>
      <c r="M63" s="380"/>
      <c r="N63" s="381"/>
      <c r="O63" s="470" t="s">
        <v>13</v>
      </c>
      <c r="P63" s="380" t="s">
        <v>60</v>
      </c>
      <c r="Q63" s="472" t="s">
        <v>266</v>
      </c>
      <c r="R63" s="473">
        <v>1</v>
      </c>
      <c r="S63" s="384"/>
      <c r="T63" s="385">
        <v>0.05</v>
      </c>
      <c r="U63" s="386"/>
      <c r="V63" s="386"/>
      <c r="W63" s="386"/>
      <c r="X63" s="386"/>
      <c r="Y63" s="386"/>
      <c r="Z63" s="386"/>
      <c r="AA63" s="386"/>
      <c r="AB63" s="386"/>
      <c r="AC63" s="386"/>
      <c r="AD63" s="386"/>
      <c r="AE63" s="386"/>
      <c r="AF63" s="386"/>
      <c r="AG63" s="387" t="s">
        <v>98</v>
      </c>
      <c r="AH63" s="388">
        <f>AH64</f>
        <v>0</v>
      </c>
    </row>
    <row r="64" spans="1:61" s="418" customFormat="1" ht="37.5" x14ac:dyDescent="0.25">
      <c r="A64" s="395"/>
      <c r="B64" s="395"/>
      <c r="C64" s="395">
        <v>3</v>
      </c>
      <c r="D64" s="395">
        <v>1</v>
      </c>
      <c r="E64" s="395"/>
      <c r="F64" s="483"/>
      <c r="G64" s="483" t="s">
        <v>371</v>
      </c>
      <c r="H64" s="484"/>
      <c r="I64" s="393"/>
      <c r="J64" s="394"/>
      <c r="K64" s="395"/>
      <c r="L64" s="394"/>
      <c r="M64" s="394"/>
      <c r="N64" s="395"/>
      <c r="O64" s="485" t="s">
        <v>13</v>
      </c>
      <c r="P64" s="394" t="s">
        <v>60</v>
      </c>
      <c r="Q64" s="396" t="s">
        <v>266</v>
      </c>
      <c r="R64" s="397">
        <v>1</v>
      </c>
      <c r="S64" s="398"/>
      <c r="T64" s="399">
        <v>0.05</v>
      </c>
      <c r="U64" s="400"/>
      <c r="V64" s="395"/>
      <c r="W64" s="400"/>
      <c r="X64" s="395"/>
      <c r="Y64" s="400"/>
      <c r="Z64" s="392"/>
      <c r="AA64" s="400"/>
      <c r="AB64" s="392"/>
      <c r="AC64" s="392"/>
      <c r="AD64" s="392"/>
      <c r="AE64" s="392"/>
      <c r="AF64" s="392"/>
      <c r="AG64" s="485" t="s">
        <v>41</v>
      </c>
      <c r="AH64" s="498">
        <f>SUM(AH65:AH68)</f>
        <v>0</v>
      </c>
    </row>
    <row r="65" spans="1:34" s="414" customFormat="1" ht="37.5" x14ac:dyDescent="0.25">
      <c r="A65" s="436" t="str">
        <f t="shared" ref="A65:A68" si="7">+ CONCATENATE("ID", "-", B65, "-",C65, ".", D65, ".", E65)</f>
        <v>ID-DAF-3.1.1</v>
      </c>
      <c r="B65" s="404" t="s">
        <v>72</v>
      </c>
      <c r="C65" s="404">
        <v>3</v>
      </c>
      <c r="D65" s="404">
        <v>1</v>
      </c>
      <c r="E65" s="404">
        <v>1</v>
      </c>
      <c r="F65" s="491"/>
      <c r="G65" s="491"/>
      <c r="H65" s="451" t="s">
        <v>372</v>
      </c>
      <c r="I65" s="452"/>
      <c r="J65" s="416" t="s">
        <v>373</v>
      </c>
      <c r="K65" s="404" t="s">
        <v>72</v>
      </c>
      <c r="L65" s="408" t="s">
        <v>367</v>
      </c>
      <c r="M65" s="408" t="s">
        <v>374</v>
      </c>
      <c r="N65" s="404" t="s">
        <v>223</v>
      </c>
      <c r="O65" s="408" t="s">
        <v>60</v>
      </c>
      <c r="P65" s="408" t="s">
        <v>60</v>
      </c>
      <c r="Q65" s="409"/>
      <c r="R65" s="410"/>
      <c r="S65" s="410"/>
      <c r="T65" s="404"/>
      <c r="U65" s="410"/>
      <c r="V65" s="410"/>
      <c r="W65" s="410"/>
      <c r="X65" s="410"/>
      <c r="Y65" s="410"/>
      <c r="Z65" s="411"/>
      <c r="AA65" s="411"/>
      <c r="AB65" s="411"/>
      <c r="AC65" s="411"/>
      <c r="AD65" s="411"/>
      <c r="AE65" s="411"/>
      <c r="AF65" s="411"/>
      <c r="AG65" s="416" t="s">
        <v>41</v>
      </c>
      <c r="AH65" s="417" t="s">
        <v>274</v>
      </c>
    </row>
    <row r="66" spans="1:34" s="414" customFormat="1" ht="37.5" x14ac:dyDescent="0.25">
      <c r="A66" s="436" t="str">
        <f t="shared" si="7"/>
        <v>ID-DAF-3.1.2</v>
      </c>
      <c r="B66" s="404" t="s">
        <v>72</v>
      </c>
      <c r="C66" s="404">
        <v>3</v>
      </c>
      <c r="D66" s="404">
        <v>1</v>
      </c>
      <c r="E66" s="404">
        <v>2</v>
      </c>
      <c r="F66" s="491"/>
      <c r="G66" s="491"/>
      <c r="H66" s="451" t="s">
        <v>375</v>
      </c>
      <c r="I66" s="452"/>
      <c r="J66" s="416" t="s">
        <v>373</v>
      </c>
      <c r="K66" s="404" t="s">
        <v>72</v>
      </c>
      <c r="L66" s="408" t="s">
        <v>294</v>
      </c>
      <c r="M66" s="408" t="s">
        <v>374</v>
      </c>
      <c r="N66" s="404" t="s">
        <v>223</v>
      </c>
      <c r="O66" s="408" t="s">
        <v>60</v>
      </c>
      <c r="P66" s="408" t="s">
        <v>60</v>
      </c>
      <c r="Q66" s="409"/>
      <c r="R66" s="410"/>
      <c r="S66" s="410"/>
      <c r="T66" s="404"/>
      <c r="U66" s="410"/>
      <c r="V66" s="410"/>
      <c r="W66" s="410"/>
      <c r="X66" s="410"/>
      <c r="Y66" s="410"/>
      <c r="Z66" s="411"/>
      <c r="AA66" s="411"/>
      <c r="AB66" s="411"/>
      <c r="AC66" s="411"/>
      <c r="AD66" s="411"/>
      <c r="AE66" s="411"/>
      <c r="AF66" s="411"/>
      <c r="AG66" s="416" t="s">
        <v>41</v>
      </c>
      <c r="AH66" s="417" t="s">
        <v>274</v>
      </c>
    </row>
    <row r="67" spans="1:34" s="414" customFormat="1" ht="37.5" x14ac:dyDescent="0.25">
      <c r="A67" s="436" t="str">
        <f t="shared" si="7"/>
        <v>ID-DAF-3.1.3</v>
      </c>
      <c r="B67" s="404" t="s">
        <v>72</v>
      </c>
      <c r="C67" s="404">
        <v>3</v>
      </c>
      <c r="D67" s="404">
        <v>1</v>
      </c>
      <c r="E67" s="404">
        <v>3</v>
      </c>
      <c r="F67" s="491"/>
      <c r="G67" s="491"/>
      <c r="H67" s="451" t="s">
        <v>376</v>
      </c>
      <c r="I67" s="452"/>
      <c r="J67" s="416" t="s">
        <v>373</v>
      </c>
      <c r="K67" s="404" t="s">
        <v>72</v>
      </c>
      <c r="L67" s="408" t="s">
        <v>273</v>
      </c>
      <c r="M67" s="408" t="s">
        <v>377</v>
      </c>
      <c r="N67" s="404" t="s">
        <v>223</v>
      </c>
      <c r="O67" s="408" t="s">
        <v>60</v>
      </c>
      <c r="P67" s="408" t="s">
        <v>60</v>
      </c>
      <c r="Q67" s="409"/>
      <c r="R67" s="410"/>
      <c r="S67" s="410"/>
      <c r="T67" s="404"/>
      <c r="U67" s="410"/>
      <c r="V67" s="410"/>
      <c r="W67" s="410"/>
      <c r="X67" s="410"/>
      <c r="Y67" s="410"/>
      <c r="Z67" s="411"/>
      <c r="AA67" s="411"/>
      <c r="AB67" s="411"/>
      <c r="AC67" s="411"/>
      <c r="AD67" s="411"/>
      <c r="AE67" s="411"/>
      <c r="AF67" s="411"/>
      <c r="AG67" s="416" t="s">
        <v>41</v>
      </c>
      <c r="AH67" s="417" t="s">
        <v>274</v>
      </c>
    </row>
    <row r="68" spans="1:34" s="414" customFormat="1" ht="56.25" x14ac:dyDescent="0.25">
      <c r="A68" s="436" t="str">
        <f t="shared" si="7"/>
        <v>ID-DAF-3.1.4</v>
      </c>
      <c r="B68" s="404" t="s">
        <v>72</v>
      </c>
      <c r="C68" s="404">
        <v>3</v>
      </c>
      <c r="D68" s="404">
        <v>1</v>
      </c>
      <c r="E68" s="404">
        <v>4</v>
      </c>
      <c r="F68" s="491"/>
      <c r="G68" s="491"/>
      <c r="H68" s="451" t="s">
        <v>378</v>
      </c>
      <c r="I68" s="452"/>
      <c r="J68" s="416" t="s">
        <v>373</v>
      </c>
      <c r="K68" s="404" t="s">
        <v>72</v>
      </c>
      <c r="L68" s="408" t="s">
        <v>379</v>
      </c>
      <c r="M68" s="408" t="s">
        <v>374</v>
      </c>
      <c r="N68" s="404" t="s">
        <v>223</v>
      </c>
      <c r="O68" s="408" t="s">
        <v>60</v>
      </c>
      <c r="P68" s="408" t="s">
        <v>60</v>
      </c>
      <c r="Q68" s="409"/>
      <c r="R68" s="410"/>
      <c r="S68" s="410"/>
      <c r="T68" s="404"/>
      <c r="U68" s="410"/>
      <c r="V68" s="410"/>
      <c r="W68" s="410"/>
      <c r="X68" s="410"/>
      <c r="Y68" s="410"/>
      <c r="Z68" s="411"/>
      <c r="AA68" s="411"/>
      <c r="AB68" s="411"/>
      <c r="AC68" s="411"/>
      <c r="AD68" s="411"/>
      <c r="AE68" s="411"/>
      <c r="AF68" s="411"/>
      <c r="AG68" s="416" t="s">
        <v>41</v>
      </c>
      <c r="AH68" s="417" t="s">
        <v>274</v>
      </c>
    </row>
    <row r="69" spans="1:34" s="467" customFormat="1" ht="37.5" x14ac:dyDescent="0.25">
      <c r="A69" s="381"/>
      <c r="B69" s="381"/>
      <c r="C69" s="381">
        <v>4</v>
      </c>
      <c r="D69" s="381"/>
      <c r="E69" s="381"/>
      <c r="F69" s="466" t="s">
        <v>380</v>
      </c>
      <c r="G69" s="499"/>
      <c r="H69" s="500"/>
      <c r="I69" s="379"/>
      <c r="J69" s="380"/>
      <c r="K69" s="381"/>
      <c r="L69" s="380"/>
      <c r="M69" s="380"/>
      <c r="N69" s="381"/>
      <c r="O69" s="380" t="s">
        <v>12</v>
      </c>
      <c r="P69" s="380" t="s">
        <v>15</v>
      </c>
      <c r="Q69" s="472" t="s">
        <v>266</v>
      </c>
      <c r="R69" s="473">
        <v>1</v>
      </c>
      <c r="S69" s="384"/>
      <c r="T69" s="385">
        <v>0.05</v>
      </c>
      <c r="U69" s="386"/>
      <c r="V69" s="386"/>
      <c r="W69" s="386"/>
      <c r="X69" s="386"/>
      <c r="Y69" s="386"/>
      <c r="Z69" s="386"/>
      <c r="AA69" s="386"/>
      <c r="AB69" s="386"/>
      <c r="AC69" s="386"/>
      <c r="AD69" s="386"/>
      <c r="AE69" s="386"/>
      <c r="AF69" s="386"/>
      <c r="AG69" s="387" t="s">
        <v>41</v>
      </c>
      <c r="AH69" s="388">
        <f>AH70</f>
        <v>0</v>
      </c>
    </row>
    <row r="70" spans="1:34" s="418" customFormat="1" ht="37.5" x14ac:dyDescent="0.25">
      <c r="A70" s="395"/>
      <c r="B70" s="395"/>
      <c r="C70" s="395">
        <v>4</v>
      </c>
      <c r="D70" s="395">
        <v>1</v>
      </c>
      <c r="E70" s="395"/>
      <c r="F70" s="501"/>
      <c r="G70" s="483" t="s">
        <v>381</v>
      </c>
      <c r="H70" s="502"/>
      <c r="I70" s="503"/>
      <c r="J70" s="394"/>
      <c r="K70" s="395"/>
      <c r="L70" s="394"/>
      <c r="M70" s="394"/>
      <c r="N70" s="395"/>
      <c r="O70" s="394" t="s">
        <v>12</v>
      </c>
      <c r="P70" s="394" t="s">
        <v>15</v>
      </c>
      <c r="Q70" s="396" t="s">
        <v>266</v>
      </c>
      <c r="R70" s="397">
        <v>1</v>
      </c>
      <c r="S70" s="398"/>
      <c r="T70" s="399">
        <v>0.05</v>
      </c>
      <c r="U70" s="400"/>
      <c r="V70" s="395"/>
      <c r="W70" s="400"/>
      <c r="X70" s="395"/>
      <c r="Y70" s="400"/>
      <c r="Z70" s="392"/>
      <c r="AA70" s="400"/>
      <c r="AB70" s="392"/>
      <c r="AC70" s="392"/>
      <c r="AD70" s="392"/>
      <c r="AE70" s="392"/>
      <c r="AF70" s="392"/>
      <c r="AG70" s="394" t="s">
        <v>41</v>
      </c>
      <c r="AH70" s="401">
        <f>SUM(AH71:AH71)</f>
        <v>0</v>
      </c>
    </row>
    <row r="71" spans="1:34" s="414" customFormat="1" ht="57" thickBot="1" x14ac:dyDescent="0.3">
      <c r="A71" s="404" t="str">
        <f t="shared" ref="A71" si="8">+ CONCATENATE("ID", "-", B71, "-",C71, ".", D71, ".", E71)</f>
        <v>ID-DAF-4.1.1</v>
      </c>
      <c r="B71" s="404" t="s">
        <v>72</v>
      </c>
      <c r="C71" s="404">
        <v>4</v>
      </c>
      <c r="D71" s="404">
        <v>1</v>
      </c>
      <c r="E71" s="404">
        <v>1</v>
      </c>
      <c r="F71" s="491"/>
      <c r="G71" s="491"/>
      <c r="H71" s="451" t="s">
        <v>382</v>
      </c>
      <c r="I71" s="452"/>
      <c r="J71" s="416" t="s">
        <v>383</v>
      </c>
      <c r="K71" s="404" t="s">
        <v>72</v>
      </c>
      <c r="L71" s="408" t="s">
        <v>280</v>
      </c>
      <c r="M71" s="408" t="s">
        <v>58</v>
      </c>
      <c r="N71" s="404" t="s">
        <v>46</v>
      </c>
      <c r="O71" s="408" t="s">
        <v>12</v>
      </c>
      <c r="P71" s="408" t="s">
        <v>15</v>
      </c>
      <c r="Q71" s="409"/>
      <c r="R71" s="410"/>
      <c r="S71" s="410"/>
      <c r="T71" s="404"/>
      <c r="U71" s="410"/>
      <c r="V71" s="410"/>
      <c r="W71" s="410"/>
      <c r="X71" s="410"/>
      <c r="Y71" s="410"/>
      <c r="Z71" s="411"/>
      <c r="AA71" s="411"/>
      <c r="AB71" s="411"/>
      <c r="AC71" s="411"/>
      <c r="AD71" s="411"/>
      <c r="AE71" s="411"/>
      <c r="AF71" s="411"/>
      <c r="AG71" s="416" t="s">
        <v>41</v>
      </c>
      <c r="AH71" s="417" t="s">
        <v>274</v>
      </c>
    </row>
    <row r="72" spans="1:34" s="375" customFormat="1" ht="23.25" customHeight="1" thickBot="1" x14ac:dyDescent="0.35">
      <c r="A72" s="504"/>
      <c r="B72" s="504"/>
      <c r="C72" s="504"/>
      <c r="D72" s="504"/>
      <c r="E72" s="504"/>
      <c r="H72" s="505"/>
      <c r="I72" s="505"/>
      <c r="J72" s="506"/>
      <c r="K72" s="504"/>
      <c r="L72" s="504"/>
      <c r="M72" s="506"/>
      <c r="N72" s="504"/>
      <c r="O72" s="506"/>
      <c r="P72" s="506"/>
      <c r="Q72" s="506"/>
      <c r="R72" s="504"/>
      <c r="S72" s="504"/>
      <c r="T72" s="507"/>
      <c r="U72" s="504"/>
      <c r="V72" s="504"/>
      <c r="W72" s="504"/>
      <c r="X72" s="504"/>
      <c r="Y72" s="504"/>
      <c r="Z72" s="504"/>
      <c r="AA72" s="504"/>
      <c r="AB72" s="504"/>
      <c r="AC72" s="504"/>
      <c r="AD72" s="504"/>
      <c r="AE72" s="504"/>
      <c r="AF72" s="504"/>
      <c r="AG72" s="508" t="s">
        <v>98</v>
      </c>
      <c r="AH72" s="509">
        <f>+AH5+AH57+AH63+AH69</f>
        <v>82069272.480000004</v>
      </c>
    </row>
    <row r="73" spans="1:34" s="375" customFormat="1" ht="60" customHeight="1" thickBot="1" x14ac:dyDescent="0.3">
      <c r="A73" s="504"/>
      <c r="H73" s="505"/>
      <c r="I73" s="505"/>
      <c r="L73" s="510"/>
      <c r="M73" s="510"/>
      <c r="N73" s="510"/>
      <c r="O73" s="510"/>
      <c r="P73" s="510"/>
      <c r="Q73" s="505"/>
      <c r="T73" s="511"/>
      <c r="AG73" s="504"/>
    </row>
    <row r="74" spans="1:34" s="375" customFormat="1" ht="18.75" x14ac:dyDescent="0.25">
      <c r="A74" s="504"/>
      <c r="F74" s="512"/>
      <c r="G74" s="512"/>
      <c r="H74" s="512"/>
      <c r="I74" s="512"/>
      <c r="J74" s="506"/>
      <c r="K74" s="504"/>
      <c r="L74" s="513" t="s">
        <v>384</v>
      </c>
      <c r="M74" s="513"/>
      <c r="N74" s="513"/>
      <c r="O74" s="513"/>
      <c r="P74" s="513"/>
      <c r="Q74" s="505"/>
      <c r="T74" s="511"/>
    </row>
    <row r="75" spans="1:34" s="375" customFormat="1" ht="18.75" x14ac:dyDescent="0.25">
      <c r="A75" s="504"/>
      <c r="H75" s="505"/>
      <c r="I75" s="505"/>
      <c r="J75" s="506"/>
      <c r="K75" s="504"/>
      <c r="L75" s="512" t="s">
        <v>385</v>
      </c>
      <c r="M75" s="512"/>
      <c r="N75" s="512"/>
      <c r="O75" s="512"/>
      <c r="P75" s="512"/>
      <c r="Q75" s="505"/>
      <c r="T75" s="511"/>
    </row>
    <row r="76" spans="1:34" x14ac:dyDescent="0.25">
      <c r="B76" s="515"/>
      <c r="C76" s="515"/>
      <c r="D76" s="515"/>
      <c r="E76" s="515"/>
      <c r="F76" s="516"/>
      <c r="G76" s="516"/>
      <c r="H76" s="516"/>
      <c r="I76" s="516"/>
      <c r="J76" s="517"/>
      <c r="Q76" s="517"/>
      <c r="R76" s="515"/>
      <c r="S76" s="515"/>
      <c r="T76" s="519"/>
      <c r="U76" s="515"/>
      <c r="V76" s="515"/>
      <c r="W76" s="515"/>
      <c r="X76" s="515"/>
      <c r="Y76" s="515"/>
      <c r="Z76" s="515"/>
      <c r="AA76" s="515"/>
      <c r="AB76" s="515"/>
      <c r="AC76" s="515"/>
      <c r="AD76" s="515"/>
      <c r="AE76" s="515"/>
      <c r="AF76" s="515"/>
      <c r="AH76" s="515"/>
    </row>
    <row r="77" spans="1:34" x14ac:dyDescent="0.25">
      <c r="B77" s="515"/>
      <c r="C77" s="515"/>
      <c r="D77" s="515"/>
      <c r="E77" s="515"/>
      <c r="F77" s="516"/>
      <c r="G77" s="516"/>
      <c r="H77" s="516"/>
      <c r="I77" s="516"/>
      <c r="J77" s="517"/>
      <c r="K77" s="515"/>
      <c r="N77" s="515"/>
      <c r="Q77" s="517"/>
      <c r="R77" s="515"/>
      <c r="S77" s="515"/>
      <c r="T77" s="519"/>
      <c r="U77" s="515"/>
      <c r="V77" s="515"/>
      <c r="W77" s="515"/>
      <c r="X77" s="515"/>
      <c r="Y77" s="515"/>
      <c r="Z77" s="515"/>
      <c r="AA77" s="515"/>
      <c r="AB77" s="515"/>
      <c r="AC77" s="515"/>
      <c r="AD77" s="515"/>
      <c r="AE77" s="515"/>
      <c r="AF77" s="515"/>
      <c r="AH77" s="515"/>
    </row>
    <row r="78" spans="1:34" x14ac:dyDescent="0.25">
      <c r="B78" s="515"/>
      <c r="C78" s="515"/>
      <c r="D78" s="515"/>
      <c r="E78" s="515"/>
      <c r="J78" s="517"/>
      <c r="K78" s="515"/>
      <c r="N78" s="515"/>
      <c r="Q78" s="517"/>
      <c r="R78" s="515"/>
      <c r="S78" s="515"/>
      <c r="T78" s="519"/>
      <c r="U78" s="515"/>
      <c r="V78" s="515"/>
      <c r="W78" s="515"/>
      <c r="X78" s="515"/>
      <c r="Y78" s="515"/>
      <c r="Z78" s="515"/>
      <c r="AA78" s="515"/>
      <c r="AB78" s="515"/>
      <c r="AC78" s="515"/>
      <c r="AD78" s="515"/>
      <c r="AE78" s="515"/>
      <c r="AF78" s="515"/>
      <c r="AH78" s="515"/>
    </row>
    <row r="79" spans="1:34" x14ac:dyDescent="0.25">
      <c r="B79" s="515"/>
      <c r="C79" s="515"/>
      <c r="D79" s="515"/>
      <c r="E79" s="515"/>
      <c r="J79" s="517"/>
      <c r="K79" s="515"/>
      <c r="N79" s="515"/>
      <c r="Q79" s="517"/>
      <c r="R79" s="515"/>
      <c r="S79" s="515"/>
      <c r="T79" s="519"/>
      <c r="U79" s="515"/>
      <c r="V79" s="515"/>
      <c r="W79" s="515"/>
      <c r="X79" s="515"/>
      <c r="Y79" s="515"/>
      <c r="Z79" s="515"/>
      <c r="AA79" s="515"/>
      <c r="AB79" s="515"/>
      <c r="AC79" s="515"/>
      <c r="AD79" s="515"/>
      <c r="AE79" s="515"/>
      <c r="AF79" s="515"/>
      <c r="AH79" s="515"/>
    </row>
    <row r="80" spans="1:34" x14ac:dyDescent="0.25">
      <c r="B80" s="515"/>
      <c r="C80" s="515"/>
      <c r="D80" s="515"/>
      <c r="E80" s="515"/>
      <c r="J80" s="517"/>
      <c r="K80" s="515"/>
      <c r="N80" s="515"/>
      <c r="Q80" s="517"/>
      <c r="R80" s="515"/>
      <c r="S80" s="515"/>
      <c r="T80" s="519"/>
      <c r="U80" s="515"/>
      <c r="V80" s="515"/>
      <c r="W80" s="515"/>
      <c r="X80" s="515"/>
      <c r="Y80" s="515"/>
      <c r="Z80" s="515"/>
      <c r="AA80" s="515"/>
      <c r="AB80" s="515"/>
      <c r="AC80" s="515"/>
      <c r="AD80" s="515"/>
      <c r="AE80" s="515"/>
      <c r="AF80" s="515"/>
      <c r="AH80" s="515"/>
    </row>
    <row r="81" spans="2:34" x14ac:dyDescent="0.25">
      <c r="B81" s="515"/>
      <c r="C81" s="515"/>
      <c r="D81" s="515"/>
      <c r="E81" s="515"/>
      <c r="J81" s="517"/>
      <c r="K81" s="515"/>
      <c r="N81" s="515"/>
      <c r="Q81" s="517"/>
      <c r="R81" s="515"/>
      <c r="S81" s="515"/>
      <c r="T81" s="519"/>
      <c r="U81" s="515"/>
      <c r="V81" s="515"/>
      <c r="W81" s="515"/>
      <c r="X81" s="515"/>
      <c r="Y81" s="515"/>
      <c r="Z81" s="515"/>
      <c r="AA81" s="515"/>
      <c r="AB81" s="515"/>
      <c r="AC81" s="515"/>
      <c r="AD81" s="515"/>
      <c r="AE81" s="515"/>
      <c r="AF81" s="515"/>
      <c r="AH81" s="515"/>
    </row>
    <row r="82" spans="2:34" x14ac:dyDescent="0.25">
      <c r="B82" s="515"/>
      <c r="C82" s="515"/>
      <c r="D82" s="515"/>
      <c r="E82" s="515"/>
      <c r="J82" s="517"/>
      <c r="K82" s="515"/>
      <c r="N82" s="515"/>
      <c r="Q82" s="517"/>
      <c r="R82" s="515"/>
      <c r="S82" s="515"/>
      <c r="T82" s="519"/>
      <c r="U82" s="515"/>
      <c r="V82" s="515"/>
      <c r="W82" s="515"/>
      <c r="X82" s="515"/>
      <c r="Y82" s="515"/>
      <c r="Z82" s="515"/>
      <c r="AA82" s="515"/>
      <c r="AB82" s="515"/>
      <c r="AC82" s="515"/>
      <c r="AD82" s="515"/>
      <c r="AE82" s="515"/>
      <c r="AF82" s="515"/>
      <c r="AH82" s="515"/>
    </row>
    <row r="83" spans="2:34" x14ac:dyDescent="0.25">
      <c r="B83" s="515"/>
      <c r="C83" s="515"/>
      <c r="D83" s="515"/>
      <c r="E83" s="515"/>
      <c r="J83" s="517"/>
      <c r="K83" s="515"/>
      <c r="N83" s="515"/>
      <c r="Q83" s="517"/>
      <c r="R83" s="515"/>
      <c r="S83" s="515"/>
      <c r="T83" s="519"/>
      <c r="U83" s="515"/>
      <c r="V83" s="515"/>
      <c r="W83" s="515"/>
      <c r="X83" s="515"/>
      <c r="Y83" s="515"/>
      <c r="Z83" s="515"/>
      <c r="AA83" s="515"/>
      <c r="AB83" s="515"/>
      <c r="AC83" s="515"/>
      <c r="AD83" s="515"/>
      <c r="AE83" s="515"/>
      <c r="AF83" s="515"/>
      <c r="AH83" s="515"/>
    </row>
    <row r="84" spans="2:34" x14ac:dyDescent="0.25">
      <c r="B84" s="515"/>
      <c r="C84" s="515"/>
      <c r="D84" s="515"/>
      <c r="E84" s="515"/>
      <c r="J84" s="517"/>
      <c r="K84" s="515"/>
      <c r="N84" s="515"/>
      <c r="Q84" s="517"/>
      <c r="R84" s="515"/>
      <c r="S84" s="515"/>
      <c r="T84" s="519"/>
      <c r="U84" s="515"/>
      <c r="V84" s="515"/>
      <c r="W84" s="515"/>
      <c r="X84" s="515"/>
      <c r="Y84" s="515"/>
      <c r="Z84" s="515"/>
      <c r="AA84" s="515"/>
      <c r="AB84" s="515"/>
      <c r="AC84" s="515"/>
      <c r="AD84" s="515"/>
      <c r="AE84" s="515"/>
      <c r="AF84" s="515"/>
      <c r="AH84" s="515"/>
    </row>
    <row r="85" spans="2:34" x14ac:dyDescent="0.25">
      <c r="B85" s="515"/>
      <c r="C85" s="515"/>
      <c r="D85" s="515"/>
      <c r="E85" s="515"/>
      <c r="J85" s="517"/>
      <c r="K85" s="515"/>
      <c r="N85" s="515"/>
      <c r="Q85" s="517"/>
      <c r="R85" s="515"/>
      <c r="S85" s="515"/>
      <c r="T85" s="519"/>
      <c r="U85" s="515"/>
      <c r="V85" s="515"/>
      <c r="W85" s="515"/>
      <c r="X85" s="515"/>
      <c r="Y85" s="515"/>
      <c r="Z85" s="515"/>
      <c r="AA85" s="515"/>
      <c r="AB85" s="515"/>
      <c r="AC85" s="515"/>
      <c r="AD85" s="515"/>
      <c r="AE85" s="515"/>
      <c r="AF85" s="515"/>
      <c r="AH85" s="515"/>
    </row>
    <row r="86" spans="2:34" x14ac:dyDescent="0.25">
      <c r="B86" s="515"/>
      <c r="C86" s="515"/>
      <c r="D86" s="515"/>
      <c r="E86" s="515"/>
      <c r="J86" s="517"/>
      <c r="K86" s="515"/>
      <c r="N86" s="515"/>
      <c r="Q86" s="517"/>
      <c r="R86" s="515"/>
      <c r="S86" s="515"/>
      <c r="T86" s="519"/>
      <c r="U86" s="515"/>
      <c r="V86" s="515"/>
      <c r="W86" s="515"/>
      <c r="X86" s="515"/>
      <c r="Y86" s="515"/>
      <c r="Z86" s="515"/>
      <c r="AA86" s="515"/>
      <c r="AB86" s="515"/>
      <c r="AC86" s="515"/>
      <c r="AD86" s="515"/>
      <c r="AE86" s="515"/>
      <c r="AF86" s="515"/>
      <c r="AH86" s="515"/>
    </row>
    <row r="87" spans="2:34" x14ac:dyDescent="0.25">
      <c r="B87" s="515"/>
      <c r="C87" s="515"/>
      <c r="D87" s="515"/>
      <c r="E87" s="515"/>
      <c r="J87" s="517"/>
      <c r="K87" s="515"/>
      <c r="N87" s="515"/>
      <c r="Q87" s="517"/>
      <c r="R87" s="515"/>
      <c r="S87" s="515"/>
      <c r="T87" s="519"/>
      <c r="U87" s="515"/>
      <c r="V87" s="515"/>
      <c r="W87" s="515"/>
      <c r="X87" s="515"/>
      <c r="Y87" s="515"/>
      <c r="Z87" s="515"/>
      <c r="AA87" s="515"/>
      <c r="AB87" s="515"/>
      <c r="AC87" s="515"/>
      <c r="AD87" s="515"/>
      <c r="AE87" s="515"/>
      <c r="AF87" s="515"/>
      <c r="AH87" s="515"/>
    </row>
    <row r="88" spans="2:34" x14ac:dyDescent="0.25">
      <c r="B88" s="515"/>
      <c r="C88" s="515"/>
      <c r="D88" s="515"/>
      <c r="E88" s="515"/>
      <c r="J88" s="517"/>
      <c r="K88" s="515"/>
      <c r="N88" s="515"/>
      <c r="Q88" s="517"/>
      <c r="R88" s="515"/>
      <c r="S88" s="515"/>
      <c r="T88" s="519"/>
      <c r="U88" s="515"/>
      <c r="V88" s="515"/>
      <c r="W88" s="515"/>
      <c r="X88" s="515"/>
      <c r="Y88" s="515"/>
      <c r="Z88" s="515"/>
      <c r="AA88" s="515"/>
      <c r="AB88" s="515"/>
      <c r="AC88" s="515"/>
      <c r="AD88" s="515"/>
      <c r="AE88" s="515"/>
      <c r="AF88" s="515"/>
      <c r="AH88" s="515"/>
    </row>
  </sheetData>
  <sheetProtection selectLockedCells="1"/>
  <autoFilter ref="A4:P4"/>
  <dataConsolidate/>
  <mergeCells count="75">
    <mergeCell ref="F74:I74"/>
    <mergeCell ref="L74:P74"/>
    <mergeCell ref="L75:P75"/>
    <mergeCell ref="F76:I76"/>
    <mergeCell ref="F77:I77"/>
    <mergeCell ref="H62:I62"/>
    <mergeCell ref="H65:I65"/>
    <mergeCell ref="H66:I66"/>
    <mergeCell ref="H67:I67"/>
    <mergeCell ref="H68:I68"/>
    <mergeCell ref="H71:I71"/>
    <mergeCell ref="H53:I53"/>
    <mergeCell ref="H54:I54"/>
    <mergeCell ref="H56:I56"/>
    <mergeCell ref="H59:I59"/>
    <mergeCell ref="H60:I60"/>
    <mergeCell ref="H61:I61"/>
    <mergeCell ref="H46:I46"/>
    <mergeCell ref="H47:I47"/>
    <mergeCell ref="H48:I48"/>
    <mergeCell ref="H49:I49"/>
    <mergeCell ref="H50:I50"/>
    <mergeCell ref="H52:I52"/>
    <mergeCell ref="H39:I39"/>
    <mergeCell ref="H40:I40"/>
    <mergeCell ref="H41:I41"/>
    <mergeCell ref="H42:I42"/>
    <mergeCell ref="H43:I43"/>
    <mergeCell ref="H44:I44"/>
    <mergeCell ref="H32:I32"/>
    <mergeCell ref="H33:I33"/>
    <mergeCell ref="H34:I34"/>
    <mergeCell ref="H35:I35"/>
    <mergeCell ref="H36:I36"/>
    <mergeCell ref="H37:I37"/>
    <mergeCell ref="H25:I25"/>
    <mergeCell ref="H26:I26"/>
    <mergeCell ref="H27:I27"/>
    <mergeCell ref="H28:I28"/>
    <mergeCell ref="H29:I29"/>
    <mergeCell ref="H30:I30"/>
    <mergeCell ref="H16:I16"/>
    <mergeCell ref="H18:I18"/>
    <mergeCell ref="H19:I19"/>
    <mergeCell ref="H21:I21"/>
    <mergeCell ref="H22:I22"/>
    <mergeCell ref="H23:I23"/>
    <mergeCell ref="H8:I8"/>
    <mergeCell ref="H9:I9"/>
    <mergeCell ref="H10:I10"/>
    <mergeCell ref="H11:I11"/>
    <mergeCell ref="H13:I13"/>
    <mergeCell ref="H15:I15"/>
    <mergeCell ref="W3:X3"/>
    <mergeCell ref="Y3:Z3"/>
    <mergeCell ref="AA3:AB3"/>
    <mergeCell ref="AG3:AG4"/>
    <mergeCell ref="AH3:AH4"/>
    <mergeCell ref="H7:I7"/>
    <mergeCell ref="AC1:AF3"/>
    <mergeCell ref="Q2:R2"/>
    <mergeCell ref="AG2:AH2"/>
    <mergeCell ref="F3:N3"/>
    <mergeCell ref="O3:P3"/>
    <mergeCell ref="Q3:Q4"/>
    <mergeCell ref="R3:R4"/>
    <mergeCell ref="S3:S4"/>
    <mergeCell ref="T3:T4"/>
    <mergeCell ref="U3:V3"/>
    <mergeCell ref="J1:P1"/>
    <mergeCell ref="S1:T1"/>
    <mergeCell ref="U1:V1"/>
    <mergeCell ref="W1:X1"/>
    <mergeCell ref="Y1:Z1"/>
    <mergeCell ref="AA1:AB1"/>
  </mergeCells>
  <pageMargins left="0" right="0" top="0.25" bottom="0.5" header="0.3" footer="0.3"/>
  <pageSetup paperSize="5" scale="55" orientation="landscape" r:id="rId1"/>
  <headerFooter>
    <oddFooter>Page &amp;P of &amp;N</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'C:\Users\Aileen Decamps\AppData\Local\Temp\Temp1_FW_ PAO 2023 Firmados .zip\[POA DAF 2023.xlsx]Libro de Códigos'!#REF!</xm:f>
          </x14:formula1>
          <xm:sqref>O5:P72</xm:sqref>
        </x14:dataValidation>
        <x14:dataValidation type="list" allowBlank="1" showInputMessage="1" showErrorMessage="1">
          <x14:formula1>
            <xm:f>'https://minpre-my.sharepoint.com/Users/Aileen Decamps/Downloads/[Borrador POA Transportación..xlsx]Libro de Códigos'!#REF!</xm:f>
          </x14:formula1>
          <xm:sqref>N45 S51 S55 K43:K44 K52:K54 M56 K50 K56 S45</xm:sqref>
        </x14:dataValidation>
        <x14:dataValidation type="list" allowBlank="1" showInputMessage="1" showErrorMessage="1">
          <x14:formula1>
            <xm:f>'https://minpre-my.sharepoint.com/Users/Juana Herrera.MINPRE/Documents/POA &amp; PACC/2022/UTECT/[Copy of POA MINPRE 2019 (Autosaved).xlsx]Clasificador de Avances'!#REF!</xm:f>
          </x14:formula1>
          <xm:sqref>S52:S54 S56 AG45 AG51:AG56 S46:S50</xm:sqref>
        </x14:dataValidation>
        <x14:dataValidation type="list" allowBlank="1" showInputMessage="1" showErrorMessage="1">
          <x14:formula1>
            <xm:f>'https://minpre-my.sharepoint.com/Users/Juana Herrera.MINPRE/Documents/POA &amp; PACC/2022/UTECT/[Copy of POA MINPRE 2019 (Autosaved).xlsx]Libro de Códigos'!#REF!</xm:f>
          </x14:formula1>
          <xm:sqref>B51 B55</xm:sqref>
        </x14:dataValidation>
        <x14:dataValidation type="list" allowBlank="1" showInputMessage="1" showErrorMessage="1">
          <x14:formula1>
            <xm:f>'https://minpre-my.sharepoint.com/Users/Juana Herrera.CPTTE-LT-AR/Documents/POA 2022/[Copy of POA MINPRE 2019 (Autosaved).xlsx]Libro de Códigos'!#REF!</xm:f>
          </x14:formula1>
          <xm:sqref>B69:B70 B14 B12 B64</xm:sqref>
        </x14:dataValidation>
        <x14:dataValidation type="list" allowBlank="1" showInputMessage="1" showErrorMessage="1">
          <x14:formula1>
            <xm:f>'https://minpre-my.sharepoint.com/Users/Juana Herrera.CPTTE-LT-AR/Documents/POA 2022/[Copy of POA MINPRE 2019 (Autosaved).xlsx]Clasificador de Avances'!#REF!</xm:f>
          </x14:formula1>
          <xm:sqref>S71 AG69:AG70 AG24 AG38 AG20 AG5:AG9 AG12:AG17 S7:S11 S39:S44 S13:S30 S32:S37 AG31</xm:sqref>
        </x14:dataValidation>
        <x14:dataValidation type="list" allowBlank="1" showInputMessage="1" showErrorMessage="1">
          <x14:formula1>
            <xm:f>'C:\Users\Aileen Decamps\AppData\Local\Temp\Temp1_FW_ PAO 2023 Firmados .zip\[POA DAF 2023.xlsx]Libro de Códigos'!#REF!</xm:f>
          </x14:formula1>
          <xm:sqref>N5:N44 N46:N71</xm:sqref>
        </x14:dataValidation>
        <x14:dataValidation type="list" allowBlank="1" showInputMessage="1" showErrorMessage="1">
          <x14:formula1>
            <xm:f>'C:\Users\Aileen Decamps\AppData\Local\Temp\Temp1_FW_ PAO 2023 Firmados .zip\[POA DAF 2023.xlsx]Libro de Códigos'!#REF!</xm:f>
          </x14:formula1>
          <xm:sqref>S5:S6 S69:S70 S12 S38 S31</xm:sqref>
        </x14:dataValidation>
        <x14:dataValidation type="list" allowBlank="1" showInputMessage="1" showErrorMessage="1">
          <x14:formula1>
            <xm:f>'C:\Users\Aileen Decamps\AppData\Local\Temp\Temp1_FW_ PAO 2023 Firmados .zip\[POA DAF 2023.xlsx]Libro de Códigos'!#REF!</xm:f>
          </x14:formula1>
          <xm:sqref>K71 M13 K7:K11 K24 K13:K22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50"/>
  <sheetViews>
    <sheetView showGridLines="0" view="pageBreakPreview" topLeftCell="T1" zoomScale="60" zoomScaleNormal="70" workbookViewId="0">
      <selection activeCell="AH6" sqref="AH6"/>
    </sheetView>
  </sheetViews>
  <sheetFormatPr defaultColWidth="11.42578125" defaultRowHeight="13.5" x14ac:dyDescent="0.25"/>
  <cols>
    <col min="1" max="1" width="13.42578125" style="1" bestFit="1" customWidth="1"/>
    <col min="2" max="2" width="13.42578125" style="21" bestFit="1" customWidth="1"/>
    <col min="3" max="5" width="13.42578125" style="22" bestFit="1" customWidth="1"/>
    <col min="6" max="8" width="5.42578125" style="1" customWidth="1"/>
    <col min="9" max="9" width="77" style="1" customWidth="1"/>
    <col min="10" max="10" width="43.140625" style="88" customWidth="1"/>
    <col min="11" max="11" width="22.140625" style="21" customWidth="1"/>
    <col min="12" max="12" width="31" style="21" customWidth="1"/>
    <col min="13" max="13" width="22.42578125" style="88" customWidth="1"/>
    <col min="14" max="14" width="13.140625" style="21" customWidth="1"/>
    <col min="15" max="16" width="17.42578125" style="88" customWidth="1"/>
    <col min="17" max="17" width="45.5703125" style="94" bestFit="1" customWidth="1"/>
    <col min="18" max="18" width="9.85546875" style="22" customWidth="1"/>
    <col min="19" max="19" width="17.5703125" style="22" customWidth="1"/>
    <col min="20" max="20" width="16" style="27" customWidth="1"/>
    <col min="21" max="28" width="8.7109375" style="21" customWidth="1"/>
    <col min="29" max="29" width="39.140625" style="21" customWidth="1"/>
    <col min="30" max="30" width="46.140625" style="21" customWidth="1"/>
    <col min="31" max="32" width="39.140625" style="21" customWidth="1"/>
    <col min="33" max="33" width="29.42578125" style="22" bestFit="1" customWidth="1"/>
    <col min="34" max="34" width="22.140625" style="24" bestFit="1" customWidth="1"/>
    <col min="35" max="35" width="33" style="1" customWidth="1"/>
    <col min="36" max="36" width="11.42578125" style="1"/>
    <col min="37" max="37" width="18.42578125" style="1" bestFit="1" customWidth="1"/>
    <col min="38" max="16384" width="11.42578125" style="1"/>
  </cols>
  <sheetData>
    <row r="1" spans="1:60" s="25" customFormat="1" ht="61.5" customHeight="1" x14ac:dyDescent="0.25">
      <c r="A1" s="45"/>
      <c r="B1" s="45"/>
      <c r="C1" s="45"/>
      <c r="D1" s="45"/>
      <c r="E1" s="45"/>
      <c r="F1" s="111"/>
      <c r="G1" s="111"/>
      <c r="H1" s="111"/>
      <c r="I1" s="112"/>
      <c r="J1" s="277" t="s">
        <v>0</v>
      </c>
      <c r="K1" s="277"/>
      <c r="L1" s="277"/>
      <c r="M1" s="277"/>
      <c r="N1" s="277"/>
      <c r="O1" s="277"/>
      <c r="P1" s="277"/>
      <c r="Q1" s="90"/>
      <c r="R1" s="47"/>
      <c r="S1" s="264"/>
      <c r="T1" s="265"/>
      <c r="U1" s="264"/>
      <c r="V1" s="265"/>
      <c r="W1" s="264"/>
      <c r="X1" s="265"/>
      <c r="Y1" s="264"/>
      <c r="Z1" s="265"/>
      <c r="AA1" s="264"/>
      <c r="AB1" s="265"/>
      <c r="AC1" s="267" t="s">
        <v>1</v>
      </c>
      <c r="AD1" s="268"/>
      <c r="AE1" s="268"/>
      <c r="AF1" s="269"/>
      <c r="AG1" s="47"/>
      <c r="AH1" s="47"/>
    </row>
    <row r="2" spans="1:60" s="25" customFormat="1" ht="34.5" customHeight="1" x14ac:dyDescent="0.25">
      <c r="A2" s="45"/>
      <c r="B2" s="45"/>
      <c r="C2" s="45"/>
      <c r="D2" s="45"/>
      <c r="E2" s="45"/>
      <c r="F2" s="111"/>
      <c r="G2" s="111"/>
      <c r="H2" s="111"/>
      <c r="I2" s="112"/>
      <c r="J2" s="96" t="s">
        <v>2</v>
      </c>
      <c r="K2" s="97"/>
      <c r="L2" s="98" t="s">
        <v>99</v>
      </c>
      <c r="M2" s="99"/>
      <c r="N2" s="97"/>
      <c r="O2" s="100"/>
      <c r="P2" s="100"/>
      <c r="Q2" s="278" t="s">
        <v>4</v>
      </c>
      <c r="R2" s="279"/>
      <c r="S2" s="48"/>
      <c r="T2" s="49"/>
      <c r="U2" s="50"/>
      <c r="V2" s="51"/>
      <c r="W2" s="50"/>
      <c r="X2" s="51"/>
      <c r="Y2" s="50"/>
      <c r="Z2" s="51"/>
      <c r="AA2" s="50"/>
      <c r="AB2" s="51"/>
      <c r="AC2" s="270"/>
      <c r="AD2" s="271"/>
      <c r="AE2" s="271"/>
      <c r="AF2" s="272"/>
      <c r="AG2" s="276" t="s">
        <v>5</v>
      </c>
      <c r="AH2" s="256"/>
    </row>
    <row r="3" spans="1:60" s="25" customFormat="1" ht="24.75" customHeight="1" x14ac:dyDescent="0.25">
      <c r="A3" s="45"/>
      <c r="B3" s="45"/>
      <c r="C3" s="45"/>
      <c r="D3" s="45"/>
      <c r="E3" s="45"/>
      <c r="F3" s="251" t="s">
        <v>6</v>
      </c>
      <c r="G3" s="252"/>
      <c r="H3" s="252"/>
      <c r="I3" s="252"/>
      <c r="J3" s="253"/>
      <c r="K3" s="253"/>
      <c r="L3" s="253"/>
      <c r="M3" s="253"/>
      <c r="N3" s="254"/>
      <c r="O3" s="255" t="s">
        <v>7</v>
      </c>
      <c r="P3" s="256"/>
      <c r="Q3" s="257" t="s">
        <v>8</v>
      </c>
      <c r="R3" s="259" t="s">
        <v>9</v>
      </c>
      <c r="S3" s="261" t="s">
        <v>10</v>
      </c>
      <c r="T3" s="261" t="s">
        <v>11</v>
      </c>
      <c r="U3" s="263" t="s">
        <v>12</v>
      </c>
      <c r="V3" s="263"/>
      <c r="W3" s="263" t="s">
        <v>13</v>
      </c>
      <c r="X3" s="263"/>
      <c r="Y3" s="263" t="s">
        <v>14</v>
      </c>
      <c r="Z3" s="263"/>
      <c r="AA3" s="263" t="s">
        <v>15</v>
      </c>
      <c r="AB3" s="263"/>
      <c r="AC3" s="273"/>
      <c r="AD3" s="274"/>
      <c r="AE3" s="274"/>
      <c r="AF3" s="275"/>
      <c r="AG3" s="266" t="s">
        <v>16</v>
      </c>
      <c r="AH3" s="247" t="s">
        <v>17</v>
      </c>
    </row>
    <row r="4" spans="1:60" ht="85.5" customHeight="1" x14ac:dyDescent="0.25">
      <c r="A4" s="2" t="s">
        <v>18</v>
      </c>
      <c r="B4" s="2" t="s">
        <v>19</v>
      </c>
      <c r="C4" s="2" t="s">
        <v>20</v>
      </c>
      <c r="D4" s="2" t="s">
        <v>21</v>
      </c>
      <c r="E4" s="2" t="s">
        <v>22</v>
      </c>
      <c r="F4" s="101" t="s">
        <v>23</v>
      </c>
      <c r="G4" s="101" t="s">
        <v>24</v>
      </c>
      <c r="H4" s="101" t="s">
        <v>25</v>
      </c>
      <c r="I4" s="102"/>
      <c r="J4" s="103" t="s">
        <v>26</v>
      </c>
      <c r="K4" s="103" t="s">
        <v>27</v>
      </c>
      <c r="L4" s="104" t="s">
        <v>28</v>
      </c>
      <c r="M4" s="103" t="s">
        <v>29</v>
      </c>
      <c r="N4" s="104" t="s">
        <v>30</v>
      </c>
      <c r="O4" s="105" t="s">
        <v>31</v>
      </c>
      <c r="P4" s="106" t="s">
        <v>32</v>
      </c>
      <c r="Q4" s="258"/>
      <c r="R4" s="260"/>
      <c r="S4" s="262"/>
      <c r="T4" s="262"/>
      <c r="U4" s="52" t="s">
        <v>9</v>
      </c>
      <c r="V4" s="52" t="s">
        <v>33</v>
      </c>
      <c r="W4" s="52" t="s">
        <v>9</v>
      </c>
      <c r="X4" s="52" t="s">
        <v>33</v>
      </c>
      <c r="Y4" s="52" t="s">
        <v>9</v>
      </c>
      <c r="Z4" s="52" t="s">
        <v>33</v>
      </c>
      <c r="AA4" s="52" t="s">
        <v>9</v>
      </c>
      <c r="AB4" s="52" t="s">
        <v>33</v>
      </c>
      <c r="AC4" s="53" t="s">
        <v>34</v>
      </c>
      <c r="AD4" s="53" t="s">
        <v>35</v>
      </c>
      <c r="AE4" s="53" t="s">
        <v>36</v>
      </c>
      <c r="AF4" s="53" t="s">
        <v>37</v>
      </c>
      <c r="AG4" s="266"/>
      <c r="AH4" s="247"/>
    </row>
    <row r="5" spans="1:60" s="9" customFormat="1" ht="30.75" customHeight="1" x14ac:dyDescent="0.25">
      <c r="A5" s="7"/>
      <c r="B5" s="8" t="s">
        <v>58</v>
      </c>
      <c r="C5" s="8">
        <v>1</v>
      </c>
      <c r="D5" s="8"/>
      <c r="E5" s="8"/>
      <c r="F5" s="54" t="s">
        <v>100</v>
      </c>
      <c r="G5" s="55"/>
      <c r="H5" s="55"/>
      <c r="I5" s="55"/>
      <c r="J5" s="85"/>
      <c r="K5" s="56"/>
      <c r="L5" s="56"/>
      <c r="M5" s="85"/>
      <c r="N5" s="56" t="s">
        <v>46</v>
      </c>
      <c r="O5" s="85" t="s">
        <v>12</v>
      </c>
      <c r="P5" s="85" t="s">
        <v>15</v>
      </c>
      <c r="Q5" s="76" t="s">
        <v>39</v>
      </c>
      <c r="R5" s="109">
        <v>0.83</v>
      </c>
      <c r="S5" s="57" t="s">
        <v>40</v>
      </c>
      <c r="T5" s="58">
        <v>0.4</v>
      </c>
      <c r="U5" s="58"/>
      <c r="V5" s="59"/>
      <c r="W5" s="58"/>
      <c r="X5" s="59"/>
      <c r="Y5" s="58"/>
      <c r="Z5" s="59"/>
      <c r="AA5" s="59"/>
      <c r="AB5" s="59"/>
      <c r="AC5" s="59"/>
      <c r="AD5" s="59"/>
      <c r="AE5" s="59"/>
      <c r="AF5" s="59"/>
      <c r="AG5" s="57" t="s">
        <v>41</v>
      </c>
      <c r="AH5" s="60">
        <f>AH6+AH9+AH13</f>
        <v>0</v>
      </c>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s="14" customFormat="1" ht="30.75" customHeight="1" x14ac:dyDescent="0.25">
      <c r="A6" s="113"/>
      <c r="B6" s="13" t="s">
        <v>58</v>
      </c>
      <c r="C6" s="13">
        <v>1</v>
      </c>
      <c r="D6" s="13">
        <v>1</v>
      </c>
      <c r="E6" s="13"/>
      <c r="F6" s="61"/>
      <c r="G6" s="95" t="s">
        <v>101</v>
      </c>
      <c r="H6" s="61"/>
      <c r="I6" s="61"/>
      <c r="J6" s="86"/>
      <c r="K6" s="62"/>
      <c r="L6" s="62"/>
      <c r="M6" s="86"/>
      <c r="N6" s="62" t="s">
        <v>46</v>
      </c>
      <c r="O6" s="86" t="s">
        <v>12</v>
      </c>
      <c r="P6" s="86" t="s">
        <v>14</v>
      </c>
      <c r="Q6" s="63" t="s">
        <v>102</v>
      </c>
      <c r="R6" s="110">
        <v>1</v>
      </c>
      <c r="S6" s="64" t="s">
        <v>40</v>
      </c>
      <c r="T6" s="64"/>
      <c r="U6" s="65">
        <v>0.5</v>
      </c>
      <c r="V6" s="65"/>
      <c r="W6" s="65">
        <v>0.25</v>
      </c>
      <c r="X6" s="62"/>
      <c r="Y6" s="65">
        <v>0.25</v>
      </c>
      <c r="Z6" s="66"/>
      <c r="AA6" s="65"/>
      <c r="AB6" s="66"/>
      <c r="AC6" s="66"/>
      <c r="AD6" s="66"/>
      <c r="AE6" s="66"/>
      <c r="AF6" s="66"/>
      <c r="AG6" s="62" t="s">
        <v>41</v>
      </c>
      <c r="AH6" s="67">
        <f>SUM(AH7:AH8)</f>
        <v>0</v>
      </c>
      <c r="AI6" s="1"/>
      <c r="AJ6" s="1"/>
      <c r="AK6" s="19"/>
      <c r="AL6" s="1"/>
      <c r="AM6" s="1"/>
      <c r="AN6" s="1"/>
      <c r="AO6" s="1"/>
      <c r="AP6" s="1"/>
      <c r="AQ6" s="1"/>
      <c r="AR6" s="1"/>
      <c r="AS6" s="1"/>
      <c r="AT6" s="1"/>
      <c r="AU6" s="1"/>
      <c r="AV6" s="1"/>
      <c r="AW6" s="1"/>
      <c r="AX6" s="1"/>
      <c r="AY6" s="1"/>
      <c r="AZ6" s="1"/>
      <c r="BA6" s="1"/>
      <c r="BB6" s="1"/>
      <c r="BC6" s="1"/>
      <c r="BD6" s="1"/>
      <c r="BE6" s="1"/>
      <c r="BF6" s="1"/>
      <c r="BG6" s="1"/>
      <c r="BH6" s="1"/>
    </row>
    <row r="7" spans="1:60" s="18" customFormat="1" ht="30.75" customHeight="1" x14ac:dyDescent="0.25">
      <c r="A7" s="15" t="str">
        <f t="shared" ref="A7:A15" si="0">+ CONCATENATE("ID", "-", B7, "-",C7, ".", D7, ".", E7)</f>
        <v>ID-DPD-1.1.1</v>
      </c>
      <c r="B7" s="16" t="s">
        <v>58</v>
      </c>
      <c r="C7" s="16">
        <f>C6</f>
        <v>1</v>
      </c>
      <c r="D7" s="16">
        <v>1</v>
      </c>
      <c r="E7" s="16">
        <v>1</v>
      </c>
      <c r="F7" s="68"/>
      <c r="G7" s="69"/>
      <c r="H7" s="68" t="s">
        <v>103</v>
      </c>
      <c r="I7" s="69"/>
      <c r="J7" s="75" t="s">
        <v>104</v>
      </c>
      <c r="K7" s="70" t="s">
        <v>58</v>
      </c>
      <c r="L7" s="70" t="s">
        <v>105</v>
      </c>
      <c r="M7" s="75" t="s">
        <v>106</v>
      </c>
      <c r="N7" s="70" t="s">
        <v>46</v>
      </c>
      <c r="O7" s="75" t="s">
        <v>12</v>
      </c>
      <c r="P7" s="75" t="s">
        <v>14</v>
      </c>
      <c r="Q7" s="91"/>
      <c r="R7" s="71"/>
      <c r="S7" s="71"/>
      <c r="T7" s="70"/>
      <c r="U7" s="71"/>
      <c r="V7" s="71"/>
      <c r="W7" s="71"/>
      <c r="X7" s="71"/>
      <c r="Y7" s="71"/>
      <c r="Z7" s="72"/>
      <c r="AA7" s="72"/>
      <c r="AB7" s="72"/>
      <c r="AC7" s="73" t="s">
        <v>47</v>
      </c>
      <c r="AD7" s="73" t="s">
        <v>47</v>
      </c>
      <c r="AE7" s="73" t="s">
        <v>47</v>
      </c>
      <c r="AF7" s="73" t="s">
        <v>47</v>
      </c>
      <c r="AG7" s="70" t="s">
        <v>41</v>
      </c>
      <c r="AH7" s="74">
        <v>0</v>
      </c>
    </row>
    <row r="8" spans="1:60" s="18" customFormat="1" ht="30.75" customHeight="1" x14ac:dyDescent="0.25">
      <c r="A8" s="15" t="str">
        <f t="shared" si="0"/>
        <v>ID-DPD-1.1.2</v>
      </c>
      <c r="B8" s="16" t="s">
        <v>58</v>
      </c>
      <c r="C8" s="16">
        <f>C6</f>
        <v>1</v>
      </c>
      <c r="D8" s="16">
        <v>1</v>
      </c>
      <c r="E8" s="16">
        <v>2</v>
      </c>
      <c r="F8" s="68"/>
      <c r="G8" s="69"/>
      <c r="H8" s="68" t="s">
        <v>107</v>
      </c>
      <c r="I8" s="69"/>
      <c r="J8" s="75" t="s">
        <v>108</v>
      </c>
      <c r="K8" s="70" t="s">
        <v>109</v>
      </c>
      <c r="L8" s="75" t="s">
        <v>110</v>
      </c>
      <c r="M8" s="75" t="str">
        <f>'Libro de Códigos'!B7</f>
        <v>DRH</v>
      </c>
      <c r="N8" s="70" t="s">
        <v>46</v>
      </c>
      <c r="O8" s="75" t="s">
        <v>12</v>
      </c>
      <c r="P8" s="75" t="s">
        <v>12</v>
      </c>
      <c r="Q8" s="91"/>
      <c r="R8" s="71"/>
      <c r="S8" s="71"/>
      <c r="T8" s="70"/>
      <c r="U8" s="71"/>
      <c r="V8" s="71"/>
      <c r="W8" s="71"/>
      <c r="X8" s="71"/>
      <c r="Y8" s="71"/>
      <c r="Z8" s="72"/>
      <c r="AA8" s="72"/>
      <c r="AB8" s="72"/>
      <c r="AC8" s="73" t="s">
        <v>47</v>
      </c>
      <c r="AD8" s="72"/>
      <c r="AE8" s="72"/>
      <c r="AF8" s="72"/>
      <c r="AG8" s="70" t="s">
        <v>41</v>
      </c>
      <c r="AH8" s="74">
        <v>0</v>
      </c>
    </row>
    <row r="9" spans="1:60" s="14" customFormat="1" ht="30.75" customHeight="1" x14ac:dyDescent="0.25">
      <c r="A9" s="113"/>
      <c r="B9" s="13" t="s">
        <v>58</v>
      </c>
      <c r="C9" s="13">
        <v>1</v>
      </c>
      <c r="D9" s="13">
        <v>2</v>
      </c>
      <c r="E9" s="13"/>
      <c r="F9" s="61"/>
      <c r="G9" s="95" t="s">
        <v>111</v>
      </c>
      <c r="H9" s="61"/>
      <c r="I9" s="61"/>
      <c r="J9" s="86"/>
      <c r="K9" s="62"/>
      <c r="L9" s="62"/>
      <c r="M9" s="86"/>
      <c r="N9" s="62" t="s">
        <v>46</v>
      </c>
      <c r="O9" s="86" t="s">
        <v>12</v>
      </c>
      <c r="P9" s="86" t="s">
        <v>15</v>
      </c>
      <c r="Q9" s="63" t="s">
        <v>112</v>
      </c>
      <c r="R9" s="110">
        <v>1</v>
      </c>
      <c r="S9" s="64" t="s">
        <v>40</v>
      </c>
      <c r="T9" s="64"/>
      <c r="U9" s="65">
        <v>0.25</v>
      </c>
      <c r="V9" s="62"/>
      <c r="W9" s="65">
        <v>0.25</v>
      </c>
      <c r="X9" s="62"/>
      <c r="Y9" s="65">
        <v>0.25</v>
      </c>
      <c r="Z9" s="66"/>
      <c r="AA9" s="65">
        <v>0.25</v>
      </c>
      <c r="AB9" s="66"/>
      <c r="AC9" s="66"/>
      <c r="AD9" s="66"/>
      <c r="AE9" s="66"/>
      <c r="AF9" s="66"/>
      <c r="AG9" s="62" t="s">
        <v>41</v>
      </c>
      <c r="AH9" s="67">
        <f>SUM(AH10:AH12)</f>
        <v>0</v>
      </c>
      <c r="AI9" s="1"/>
      <c r="AJ9" s="1"/>
      <c r="AK9" s="1"/>
      <c r="AL9" s="1"/>
      <c r="AM9" s="1"/>
      <c r="AN9" s="1"/>
      <c r="AO9" s="1"/>
      <c r="AP9" s="1"/>
      <c r="AQ9" s="1"/>
      <c r="AR9" s="1"/>
      <c r="AS9" s="1"/>
      <c r="AT9" s="1"/>
      <c r="AU9" s="1"/>
      <c r="AV9" s="1"/>
      <c r="AW9" s="1"/>
      <c r="AX9" s="1"/>
      <c r="AY9" s="1"/>
      <c r="AZ9" s="1"/>
      <c r="BA9" s="1"/>
      <c r="BB9" s="1"/>
      <c r="BC9" s="1"/>
      <c r="BD9" s="1"/>
      <c r="BE9" s="1"/>
      <c r="BF9" s="1"/>
      <c r="BG9" s="1"/>
      <c r="BH9" s="1"/>
    </row>
    <row r="10" spans="1:60" s="18" customFormat="1" ht="30.75" customHeight="1" x14ac:dyDescent="0.25">
      <c r="A10" s="15" t="str">
        <f t="shared" si="0"/>
        <v>ID-DPD-1.2.1</v>
      </c>
      <c r="B10" s="16" t="s">
        <v>58</v>
      </c>
      <c r="C10" s="16">
        <v>1</v>
      </c>
      <c r="D10" s="16">
        <f>D9</f>
        <v>2</v>
      </c>
      <c r="E10" s="16">
        <v>1</v>
      </c>
      <c r="F10" s="68"/>
      <c r="G10" s="69"/>
      <c r="H10" s="68" t="s">
        <v>43</v>
      </c>
      <c r="I10" s="69"/>
      <c r="J10" s="75" t="s">
        <v>44</v>
      </c>
      <c r="K10" s="70" t="s">
        <v>45</v>
      </c>
      <c r="L10" s="70" t="s">
        <v>113</v>
      </c>
      <c r="M10" s="75" t="str">
        <f>'Libro de Códigos'!B4</f>
        <v>DAF</v>
      </c>
      <c r="N10" s="70" t="s">
        <v>46</v>
      </c>
      <c r="O10" s="75" t="s">
        <v>12</v>
      </c>
      <c r="P10" s="75" t="s">
        <v>15</v>
      </c>
      <c r="Q10" s="91"/>
      <c r="R10" s="71"/>
      <c r="S10" s="71"/>
      <c r="T10" s="70"/>
      <c r="U10" s="71"/>
      <c r="V10" s="71"/>
      <c r="W10" s="71"/>
      <c r="X10" s="71"/>
      <c r="Y10" s="71"/>
      <c r="Z10" s="72"/>
      <c r="AA10" s="72"/>
      <c r="AB10" s="72"/>
      <c r="AC10" s="73" t="s">
        <v>47</v>
      </c>
      <c r="AD10" s="73" t="s">
        <v>47</v>
      </c>
      <c r="AE10" s="73" t="s">
        <v>47</v>
      </c>
      <c r="AF10" s="73" t="s">
        <v>47</v>
      </c>
      <c r="AG10" s="70" t="s">
        <v>41</v>
      </c>
      <c r="AH10" s="74">
        <v>0</v>
      </c>
    </row>
    <row r="11" spans="1:60" s="18" customFormat="1" ht="30.75" customHeight="1" x14ac:dyDescent="0.25">
      <c r="A11" s="15" t="str">
        <f t="shared" si="0"/>
        <v>ID-DPD-1.2.2</v>
      </c>
      <c r="B11" s="16" t="s">
        <v>58</v>
      </c>
      <c r="C11" s="16">
        <v>1</v>
      </c>
      <c r="D11" s="16">
        <f>D9</f>
        <v>2</v>
      </c>
      <c r="E11" s="16">
        <v>2</v>
      </c>
      <c r="F11" s="68"/>
      <c r="G11" s="69"/>
      <c r="H11" s="68" t="s">
        <v>114</v>
      </c>
      <c r="I11" s="69"/>
      <c r="J11" s="75" t="s">
        <v>49</v>
      </c>
      <c r="K11" s="70" t="s">
        <v>58</v>
      </c>
      <c r="L11" s="70" t="s">
        <v>105</v>
      </c>
      <c r="M11" s="75" t="str">
        <f>'Libro de Códigos'!B9</f>
        <v>DTI</v>
      </c>
      <c r="N11" s="70" t="s">
        <v>59</v>
      </c>
      <c r="O11" s="75" t="s">
        <v>13</v>
      </c>
      <c r="P11" s="75" t="s">
        <v>15</v>
      </c>
      <c r="Q11" s="91"/>
      <c r="R11" s="71"/>
      <c r="S11" s="71"/>
      <c r="T11" s="70"/>
      <c r="U11" s="71"/>
      <c r="V11" s="71"/>
      <c r="W11" s="71"/>
      <c r="X11" s="71"/>
      <c r="Y11" s="71"/>
      <c r="Z11" s="72"/>
      <c r="AA11" s="72"/>
      <c r="AB11" s="72"/>
      <c r="AC11" s="73"/>
      <c r="AD11" s="73" t="s">
        <v>52</v>
      </c>
      <c r="AE11" s="73" t="s">
        <v>53</v>
      </c>
      <c r="AF11" s="73" t="s">
        <v>53</v>
      </c>
      <c r="AG11" s="70" t="s">
        <v>41</v>
      </c>
      <c r="AH11" s="74">
        <v>0</v>
      </c>
    </row>
    <row r="12" spans="1:60" s="18" customFormat="1" ht="30.75" customHeight="1" x14ac:dyDescent="0.25">
      <c r="A12" s="15" t="str">
        <f t="shared" si="0"/>
        <v>ID-DPD-1.2.3</v>
      </c>
      <c r="B12" s="16" t="s">
        <v>58</v>
      </c>
      <c r="C12" s="16">
        <v>1</v>
      </c>
      <c r="D12" s="16">
        <f>D9</f>
        <v>2</v>
      </c>
      <c r="E12" s="16">
        <v>3</v>
      </c>
      <c r="F12" s="68"/>
      <c r="G12" s="69"/>
      <c r="H12" s="68" t="s">
        <v>54</v>
      </c>
      <c r="I12" s="69"/>
      <c r="J12" s="75" t="s">
        <v>55</v>
      </c>
      <c r="K12" s="70" t="s">
        <v>58</v>
      </c>
      <c r="L12" s="70" t="s">
        <v>105</v>
      </c>
      <c r="M12" s="75" t="str">
        <f>'Libro de Códigos'!B7</f>
        <v>DRH</v>
      </c>
      <c r="N12" s="70" t="s">
        <v>59</v>
      </c>
      <c r="O12" s="75" t="s">
        <v>60</v>
      </c>
      <c r="P12" s="75" t="s">
        <v>60</v>
      </c>
      <c r="Q12" s="91"/>
      <c r="R12" s="71"/>
      <c r="S12" s="71"/>
      <c r="T12" s="70"/>
      <c r="U12" s="71"/>
      <c r="V12" s="71"/>
      <c r="W12" s="71"/>
      <c r="X12" s="71"/>
      <c r="Y12" s="71"/>
      <c r="Z12" s="72"/>
      <c r="AA12" s="72"/>
      <c r="AB12" s="72"/>
      <c r="AC12" s="72"/>
      <c r="AD12" s="72"/>
      <c r="AE12" s="72"/>
      <c r="AF12" s="72"/>
      <c r="AG12" s="70" t="s">
        <v>41</v>
      </c>
      <c r="AH12" s="74">
        <v>0</v>
      </c>
    </row>
    <row r="13" spans="1:60" s="14" customFormat="1" ht="30.75" customHeight="1" x14ac:dyDescent="0.25">
      <c r="A13" s="113"/>
      <c r="B13" s="13" t="s">
        <v>58</v>
      </c>
      <c r="C13" s="13">
        <v>1</v>
      </c>
      <c r="D13" s="13">
        <v>3</v>
      </c>
      <c r="E13" s="13"/>
      <c r="F13" s="61"/>
      <c r="G13" s="95" t="s">
        <v>115</v>
      </c>
      <c r="H13" s="61"/>
      <c r="I13" s="61"/>
      <c r="J13" s="86"/>
      <c r="K13" s="62"/>
      <c r="L13" s="62"/>
      <c r="M13" s="86"/>
      <c r="N13" s="62" t="s">
        <v>59</v>
      </c>
      <c r="O13" s="86" t="s">
        <v>13</v>
      </c>
      <c r="P13" s="86" t="s">
        <v>15</v>
      </c>
      <c r="Q13" s="63" t="s">
        <v>116</v>
      </c>
      <c r="R13" s="110">
        <v>0.5</v>
      </c>
      <c r="S13" s="64" t="s">
        <v>40</v>
      </c>
      <c r="T13" s="64"/>
      <c r="U13" s="62"/>
      <c r="V13" s="62"/>
      <c r="W13" s="65">
        <v>0.1</v>
      </c>
      <c r="X13" s="62"/>
      <c r="Y13" s="65">
        <v>0.1</v>
      </c>
      <c r="Z13" s="66"/>
      <c r="AA13" s="65">
        <v>0.3</v>
      </c>
      <c r="AB13" s="66"/>
      <c r="AC13" s="66"/>
      <c r="AD13" s="66"/>
      <c r="AE13" s="66"/>
      <c r="AF13" s="66"/>
      <c r="AG13" s="62" t="s">
        <v>41</v>
      </c>
      <c r="AH13" s="67">
        <f>SUM(AH14:AH15)</f>
        <v>0</v>
      </c>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row>
    <row r="14" spans="1:60" s="18" customFormat="1" ht="30.75" customHeight="1" x14ac:dyDescent="0.25">
      <c r="A14" s="15" t="str">
        <f t="shared" si="0"/>
        <v>ID-DPD-1.3.1</v>
      </c>
      <c r="B14" s="16" t="s">
        <v>58</v>
      </c>
      <c r="C14" s="16">
        <v>1</v>
      </c>
      <c r="D14" s="16">
        <f>D13</f>
        <v>3</v>
      </c>
      <c r="E14" s="16">
        <v>1</v>
      </c>
      <c r="F14" s="68"/>
      <c r="G14" s="69"/>
      <c r="H14" s="68" t="s">
        <v>117</v>
      </c>
      <c r="I14" s="69"/>
      <c r="J14" s="75" t="s">
        <v>118</v>
      </c>
      <c r="K14" s="70" t="s">
        <v>58</v>
      </c>
      <c r="L14" s="70" t="s">
        <v>105</v>
      </c>
      <c r="M14" s="75" t="str">
        <f>'Libro de Códigos'!B3</f>
        <v>DDE</v>
      </c>
      <c r="N14" s="70" t="s">
        <v>59</v>
      </c>
      <c r="O14" s="75" t="s">
        <v>13</v>
      </c>
      <c r="P14" s="75" t="s">
        <v>15</v>
      </c>
      <c r="Q14" s="91"/>
      <c r="R14" s="71"/>
      <c r="S14" s="71"/>
      <c r="T14" s="70"/>
      <c r="U14" s="71"/>
      <c r="V14" s="71"/>
      <c r="W14" s="71"/>
      <c r="X14" s="71"/>
      <c r="Y14" s="71"/>
      <c r="Z14" s="72"/>
      <c r="AA14" s="72"/>
      <c r="AB14" s="72"/>
      <c r="AC14" s="72"/>
      <c r="AD14" s="72"/>
      <c r="AE14" s="72"/>
      <c r="AF14" s="72"/>
      <c r="AG14" s="70" t="s">
        <v>41</v>
      </c>
      <c r="AH14" s="74">
        <v>0</v>
      </c>
    </row>
    <row r="15" spans="1:60" s="18" customFormat="1" ht="30.75" customHeight="1" x14ac:dyDescent="0.25">
      <c r="A15" s="15" t="str">
        <f t="shared" si="0"/>
        <v>ID-DPD-1.3.2</v>
      </c>
      <c r="B15" s="16" t="s">
        <v>58</v>
      </c>
      <c r="C15" s="16">
        <v>1</v>
      </c>
      <c r="D15" s="16">
        <f>D13</f>
        <v>3</v>
      </c>
      <c r="E15" s="16">
        <v>2</v>
      </c>
      <c r="F15" s="68"/>
      <c r="G15" s="69"/>
      <c r="H15" s="69" t="s">
        <v>119</v>
      </c>
      <c r="I15" s="69"/>
      <c r="J15" s="75" t="s">
        <v>120</v>
      </c>
      <c r="K15" s="70" t="s">
        <v>58</v>
      </c>
      <c r="L15" s="75" t="s">
        <v>110</v>
      </c>
      <c r="M15" s="75" t="s">
        <v>106</v>
      </c>
      <c r="N15" s="70" t="s">
        <v>59</v>
      </c>
      <c r="O15" s="75" t="s">
        <v>14</v>
      </c>
      <c r="P15" s="75" t="s">
        <v>15</v>
      </c>
      <c r="Q15" s="91"/>
      <c r="R15" s="71"/>
      <c r="S15" s="71"/>
      <c r="T15" s="70"/>
      <c r="U15" s="71"/>
      <c r="V15" s="71"/>
      <c r="W15" s="71"/>
      <c r="X15" s="71"/>
      <c r="Y15" s="71"/>
      <c r="Z15" s="72"/>
      <c r="AA15" s="72"/>
      <c r="AB15" s="72"/>
      <c r="AC15" s="72"/>
      <c r="AD15" s="72"/>
      <c r="AE15" s="72"/>
      <c r="AF15" s="72"/>
      <c r="AG15" s="70" t="s">
        <v>41</v>
      </c>
      <c r="AH15" s="74">
        <v>0</v>
      </c>
    </row>
    <row r="16" spans="1:60" s="9" customFormat="1" ht="30.75" customHeight="1" x14ac:dyDescent="0.25">
      <c r="A16" s="7"/>
      <c r="B16" s="8" t="s">
        <v>58</v>
      </c>
      <c r="C16" s="8">
        <v>2</v>
      </c>
      <c r="D16" s="8"/>
      <c r="E16" s="8"/>
      <c r="F16" s="54" t="s">
        <v>121</v>
      </c>
      <c r="G16" s="55"/>
      <c r="H16" s="55"/>
      <c r="I16" s="55"/>
      <c r="J16" s="85"/>
      <c r="K16" s="56"/>
      <c r="L16" s="56"/>
      <c r="M16" s="85"/>
      <c r="N16" s="56" t="s">
        <v>59</v>
      </c>
      <c r="O16" s="85" t="s">
        <v>14</v>
      </c>
      <c r="P16" s="85" t="s">
        <v>15</v>
      </c>
      <c r="Q16" s="76" t="s">
        <v>122</v>
      </c>
      <c r="R16" s="109">
        <v>0.65</v>
      </c>
      <c r="S16" s="57" t="s">
        <v>40</v>
      </c>
      <c r="T16" s="58">
        <v>0.2</v>
      </c>
      <c r="U16" s="59"/>
      <c r="V16" s="59"/>
      <c r="W16" s="59"/>
      <c r="X16" s="59"/>
      <c r="Y16" s="59"/>
      <c r="Z16" s="59"/>
      <c r="AA16" s="59"/>
      <c r="AB16" s="59"/>
      <c r="AC16" s="59"/>
      <c r="AD16" s="59"/>
      <c r="AE16" s="59"/>
      <c r="AF16" s="59"/>
      <c r="AG16" s="57" t="s">
        <v>41</v>
      </c>
      <c r="AH16" s="60">
        <f>AH17+AH22</f>
        <v>0</v>
      </c>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s="14" customFormat="1" ht="30.75" customHeight="1" x14ac:dyDescent="0.25">
      <c r="A17" s="113"/>
      <c r="B17" s="13" t="s">
        <v>58</v>
      </c>
      <c r="C17" s="13">
        <f>C16</f>
        <v>2</v>
      </c>
      <c r="D17" s="13">
        <v>1</v>
      </c>
      <c r="E17" s="13"/>
      <c r="F17" s="61"/>
      <c r="G17" s="95" t="s">
        <v>123</v>
      </c>
      <c r="H17" s="61"/>
      <c r="I17" s="61"/>
      <c r="J17" s="86"/>
      <c r="K17" s="62"/>
      <c r="L17" s="62"/>
      <c r="M17" s="86"/>
      <c r="N17" s="62" t="s">
        <v>59</v>
      </c>
      <c r="O17" s="86" t="s">
        <v>14</v>
      </c>
      <c r="P17" s="86" t="s">
        <v>15</v>
      </c>
      <c r="Q17" s="63" t="s">
        <v>124</v>
      </c>
      <c r="R17" s="110">
        <v>1</v>
      </c>
      <c r="S17" s="64" t="s">
        <v>40</v>
      </c>
      <c r="T17" s="64"/>
      <c r="U17" s="62"/>
      <c r="V17" s="62"/>
      <c r="W17" s="62"/>
      <c r="X17" s="62"/>
      <c r="Y17" s="65">
        <v>0.3</v>
      </c>
      <c r="Z17" s="66"/>
      <c r="AA17" s="65">
        <v>0.7</v>
      </c>
      <c r="AB17" s="66"/>
      <c r="AC17" s="66"/>
      <c r="AD17" s="66"/>
      <c r="AE17" s="66"/>
      <c r="AF17" s="66"/>
      <c r="AG17" s="62" t="s">
        <v>41</v>
      </c>
      <c r="AH17" s="67">
        <f>SUM(AH18:AH21)</f>
        <v>0</v>
      </c>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s="18" customFormat="1" ht="30.75" customHeight="1" x14ac:dyDescent="0.25">
      <c r="A18" s="15" t="str">
        <f t="shared" ref="A18:A21" si="1">+ CONCATENATE("ID", "-", B18, "-",C18, ".", D18, ".", E18)</f>
        <v>ID-DPD-2.1.1</v>
      </c>
      <c r="B18" s="16" t="s">
        <v>58</v>
      </c>
      <c r="C18" s="16">
        <f>C$17</f>
        <v>2</v>
      </c>
      <c r="D18" s="16">
        <f>D$17</f>
        <v>1</v>
      </c>
      <c r="E18" s="16">
        <v>1</v>
      </c>
      <c r="F18" s="68"/>
      <c r="G18" s="69"/>
      <c r="H18" s="68" t="s">
        <v>125</v>
      </c>
      <c r="I18" s="69"/>
      <c r="J18" s="75" t="s">
        <v>126</v>
      </c>
      <c r="K18" s="70" t="s">
        <v>58</v>
      </c>
      <c r="L18" s="70" t="s">
        <v>105</v>
      </c>
      <c r="M18" s="75" t="s">
        <v>106</v>
      </c>
      <c r="N18" s="70" t="s">
        <v>59</v>
      </c>
      <c r="O18" s="75" t="s">
        <v>14</v>
      </c>
      <c r="P18" s="75" t="s">
        <v>15</v>
      </c>
      <c r="Q18" s="91"/>
      <c r="R18" s="71"/>
      <c r="S18" s="71"/>
      <c r="T18" s="70"/>
      <c r="U18" s="71"/>
      <c r="V18" s="71"/>
      <c r="W18" s="71"/>
      <c r="X18" s="71"/>
      <c r="Y18" s="71"/>
      <c r="Z18" s="72"/>
      <c r="AA18" s="72"/>
      <c r="AB18" s="72"/>
      <c r="AC18" s="72"/>
      <c r="AD18" s="72"/>
      <c r="AE18" s="73" t="s">
        <v>53</v>
      </c>
      <c r="AF18" s="73" t="s">
        <v>53</v>
      </c>
      <c r="AG18" s="70" t="s">
        <v>41</v>
      </c>
      <c r="AH18" s="74">
        <v>0</v>
      </c>
    </row>
    <row r="19" spans="1:60" s="18" customFormat="1" ht="30.75" customHeight="1" x14ac:dyDescent="0.25">
      <c r="A19" s="15" t="str">
        <f t="shared" si="1"/>
        <v>ID-DPD-2.1.2</v>
      </c>
      <c r="B19" s="16" t="s">
        <v>58</v>
      </c>
      <c r="C19" s="16">
        <f t="shared" ref="C19:D21" si="2">C$17</f>
        <v>2</v>
      </c>
      <c r="D19" s="16">
        <f t="shared" si="2"/>
        <v>1</v>
      </c>
      <c r="E19" s="16">
        <v>2</v>
      </c>
      <c r="F19" s="68"/>
      <c r="G19" s="69"/>
      <c r="H19" s="68" t="s">
        <v>127</v>
      </c>
      <c r="I19" s="69"/>
      <c r="J19" s="75" t="s">
        <v>128</v>
      </c>
      <c r="K19" s="70" t="s">
        <v>58</v>
      </c>
      <c r="L19" s="70" t="s">
        <v>105</v>
      </c>
      <c r="M19" s="75" t="s">
        <v>106</v>
      </c>
      <c r="N19" s="70" t="s">
        <v>59</v>
      </c>
      <c r="O19" s="75" t="s">
        <v>14</v>
      </c>
      <c r="P19" s="75" t="s">
        <v>14</v>
      </c>
      <c r="Q19" s="91"/>
      <c r="R19" s="71"/>
      <c r="S19" s="71"/>
      <c r="T19" s="70"/>
      <c r="U19" s="71"/>
      <c r="V19" s="71"/>
      <c r="W19" s="71"/>
      <c r="X19" s="71"/>
      <c r="Y19" s="71"/>
      <c r="Z19" s="72"/>
      <c r="AA19" s="72"/>
      <c r="AB19" s="72"/>
      <c r="AC19" s="72"/>
      <c r="AD19" s="72"/>
      <c r="AE19" s="72"/>
      <c r="AF19" s="72"/>
      <c r="AG19" s="70" t="s">
        <v>41</v>
      </c>
      <c r="AH19" s="74">
        <v>0</v>
      </c>
    </row>
    <row r="20" spans="1:60" s="18" customFormat="1" ht="30.75" customHeight="1" x14ac:dyDescent="0.25">
      <c r="A20" s="15" t="str">
        <f t="shared" si="1"/>
        <v>ID-DPD-2.1.3</v>
      </c>
      <c r="B20" s="16" t="s">
        <v>58</v>
      </c>
      <c r="C20" s="16">
        <f t="shared" si="2"/>
        <v>2</v>
      </c>
      <c r="D20" s="16">
        <f t="shared" si="2"/>
        <v>1</v>
      </c>
      <c r="E20" s="16">
        <v>3</v>
      </c>
      <c r="F20" s="68"/>
      <c r="G20" s="69"/>
      <c r="H20" s="68" t="s">
        <v>129</v>
      </c>
      <c r="I20" s="69"/>
      <c r="J20" s="75" t="s">
        <v>130</v>
      </c>
      <c r="K20" s="70" t="s">
        <v>58</v>
      </c>
      <c r="L20" s="70" t="s">
        <v>105</v>
      </c>
      <c r="M20" s="75" t="s">
        <v>106</v>
      </c>
      <c r="N20" s="70" t="s">
        <v>59</v>
      </c>
      <c r="O20" s="75" t="s">
        <v>15</v>
      </c>
      <c r="P20" s="75" t="s">
        <v>15</v>
      </c>
      <c r="Q20" s="91"/>
      <c r="R20" s="71"/>
      <c r="S20" s="71"/>
      <c r="T20" s="70"/>
      <c r="U20" s="71"/>
      <c r="V20" s="71"/>
      <c r="W20" s="71"/>
      <c r="X20" s="71"/>
      <c r="Y20" s="71"/>
      <c r="Z20" s="72"/>
      <c r="AA20" s="72"/>
      <c r="AB20" s="72"/>
      <c r="AC20" s="72"/>
      <c r="AD20" s="72"/>
      <c r="AE20" s="72"/>
      <c r="AF20" s="72"/>
      <c r="AG20" s="70" t="s">
        <v>41</v>
      </c>
      <c r="AH20" s="74">
        <v>0</v>
      </c>
    </row>
    <row r="21" spans="1:60" s="18" customFormat="1" ht="30.75" customHeight="1" x14ac:dyDescent="0.25">
      <c r="A21" s="15" t="str">
        <f t="shared" si="1"/>
        <v>ID-DPD-2.1.4</v>
      </c>
      <c r="B21" s="16" t="s">
        <v>58</v>
      </c>
      <c r="C21" s="16">
        <f t="shared" si="2"/>
        <v>2</v>
      </c>
      <c r="D21" s="16">
        <f t="shared" si="2"/>
        <v>1</v>
      </c>
      <c r="E21" s="16">
        <v>4</v>
      </c>
      <c r="F21" s="68"/>
      <c r="G21" s="69"/>
      <c r="H21" s="68" t="s">
        <v>131</v>
      </c>
      <c r="I21" s="69"/>
      <c r="J21" s="75" t="s">
        <v>132</v>
      </c>
      <c r="K21" s="70" t="s">
        <v>58</v>
      </c>
      <c r="L21" s="70" t="s">
        <v>105</v>
      </c>
      <c r="M21" s="75" t="s">
        <v>106</v>
      </c>
      <c r="N21" s="70" t="s">
        <v>59</v>
      </c>
      <c r="O21" s="75" t="s">
        <v>15</v>
      </c>
      <c r="P21" s="75" t="s">
        <v>15</v>
      </c>
      <c r="Q21" s="91"/>
      <c r="R21" s="71"/>
      <c r="S21" s="71"/>
      <c r="T21" s="70"/>
      <c r="U21" s="71"/>
      <c r="V21" s="71"/>
      <c r="W21" s="71"/>
      <c r="X21" s="71"/>
      <c r="Y21" s="71"/>
      <c r="Z21" s="72"/>
      <c r="AA21" s="72"/>
      <c r="AB21" s="72"/>
      <c r="AC21" s="72"/>
      <c r="AD21" s="72"/>
      <c r="AE21" s="72"/>
      <c r="AF21" s="72"/>
      <c r="AG21" s="70" t="s">
        <v>41</v>
      </c>
      <c r="AH21" s="74">
        <v>0</v>
      </c>
    </row>
    <row r="22" spans="1:60" s="14" customFormat="1" ht="30.75" customHeight="1" x14ac:dyDescent="0.25">
      <c r="A22" s="113"/>
      <c r="B22" s="13" t="s">
        <v>58</v>
      </c>
      <c r="C22" s="13">
        <f>C16</f>
        <v>2</v>
      </c>
      <c r="D22" s="13">
        <v>2</v>
      </c>
      <c r="E22" s="13"/>
      <c r="F22" s="61"/>
      <c r="G22" s="95" t="s">
        <v>133</v>
      </c>
      <c r="H22" s="61"/>
      <c r="I22" s="61"/>
      <c r="J22" s="86"/>
      <c r="K22" s="62"/>
      <c r="L22" s="62"/>
      <c r="M22" s="86"/>
      <c r="N22" s="62" t="s">
        <v>59</v>
      </c>
      <c r="O22" s="86" t="s">
        <v>15</v>
      </c>
      <c r="P22" s="86" t="s">
        <v>15</v>
      </c>
      <c r="Q22" s="63" t="s">
        <v>134</v>
      </c>
      <c r="R22" s="110">
        <v>0.3</v>
      </c>
      <c r="S22" s="64" t="s">
        <v>40</v>
      </c>
      <c r="T22" s="64"/>
      <c r="U22" s="62"/>
      <c r="V22" s="62"/>
      <c r="W22" s="62"/>
      <c r="X22" s="62"/>
      <c r="Y22" s="62"/>
      <c r="Z22" s="66"/>
      <c r="AA22" s="77">
        <v>0.3</v>
      </c>
      <c r="AB22" s="66"/>
      <c r="AC22" s="66"/>
      <c r="AD22" s="66"/>
      <c r="AE22" s="66"/>
      <c r="AF22" s="66"/>
      <c r="AG22" s="62" t="s">
        <v>41</v>
      </c>
      <c r="AH22" s="67">
        <f>SUM(AH23:AH24)</f>
        <v>0</v>
      </c>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s="18" customFormat="1" ht="30.75" customHeight="1" x14ac:dyDescent="0.25">
      <c r="A23" s="15" t="str">
        <f t="shared" ref="A23:A24" si="3">+ CONCATENATE("ID", "-", B23, "-",C23, ".", D23, ".", E23)</f>
        <v>ID-DPD-2.2.1</v>
      </c>
      <c r="B23" s="16" t="s">
        <v>58</v>
      </c>
      <c r="C23" s="16">
        <f>C22</f>
        <v>2</v>
      </c>
      <c r="D23" s="16">
        <f>D22</f>
        <v>2</v>
      </c>
      <c r="E23" s="16">
        <v>1</v>
      </c>
      <c r="F23" s="68"/>
      <c r="G23" s="69"/>
      <c r="H23" s="68" t="s">
        <v>135</v>
      </c>
      <c r="I23" s="69"/>
      <c r="J23" s="75" t="s">
        <v>136</v>
      </c>
      <c r="K23" s="70" t="s">
        <v>58</v>
      </c>
      <c r="L23" s="75" t="s">
        <v>110</v>
      </c>
      <c r="M23" s="75" t="s">
        <v>106</v>
      </c>
      <c r="N23" s="70" t="s">
        <v>59</v>
      </c>
      <c r="O23" s="75" t="s">
        <v>15</v>
      </c>
      <c r="P23" s="75" t="s">
        <v>15</v>
      </c>
      <c r="Q23" s="91"/>
      <c r="R23" s="71"/>
      <c r="S23" s="71"/>
      <c r="T23" s="70"/>
      <c r="U23" s="71"/>
      <c r="V23" s="71"/>
      <c r="W23" s="71"/>
      <c r="X23" s="71"/>
      <c r="Y23" s="71"/>
      <c r="Z23" s="72"/>
      <c r="AA23" s="72"/>
      <c r="AB23" s="72"/>
      <c r="AC23" s="72"/>
      <c r="AD23" s="72"/>
      <c r="AE23" s="72"/>
      <c r="AF23" s="72"/>
      <c r="AG23" s="70" t="s">
        <v>41</v>
      </c>
      <c r="AH23" s="74">
        <v>0</v>
      </c>
    </row>
    <row r="24" spans="1:60" s="18" customFormat="1" ht="30.75" customHeight="1" x14ac:dyDescent="0.25">
      <c r="A24" s="15" t="str">
        <f t="shared" si="3"/>
        <v>ID-DPD-2.2.2</v>
      </c>
      <c r="B24" s="16" t="s">
        <v>58</v>
      </c>
      <c r="C24" s="16">
        <f>C22</f>
        <v>2</v>
      </c>
      <c r="D24" s="16">
        <f>D22</f>
        <v>2</v>
      </c>
      <c r="E24" s="16">
        <v>2</v>
      </c>
      <c r="F24" s="68"/>
      <c r="G24" s="69"/>
      <c r="H24" s="68" t="s">
        <v>137</v>
      </c>
      <c r="I24" s="69"/>
      <c r="J24" s="75" t="s">
        <v>138</v>
      </c>
      <c r="K24" s="70" t="s">
        <v>109</v>
      </c>
      <c r="L24" s="75" t="s">
        <v>110</v>
      </c>
      <c r="M24" s="75" t="s">
        <v>106</v>
      </c>
      <c r="N24" s="70" t="s">
        <v>59</v>
      </c>
      <c r="O24" s="75" t="s">
        <v>15</v>
      </c>
      <c r="P24" s="75" t="s">
        <v>15</v>
      </c>
      <c r="Q24" s="91"/>
      <c r="R24" s="71"/>
      <c r="S24" s="71"/>
      <c r="T24" s="70"/>
      <c r="U24" s="71"/>
      <c r="V24" s="71"/>
      <c r="W24" s="71"/>
      <c r="X24" s="71"/>
      <c r="Y24" s="71"/>
      <c r="Z24" s="72"/>
      <c r="AA24" s="72"/>
      <c r="AB24" s="72"/>
      <c r="AC24" s="72"/>
      <c r="AD24" s="72"/>
      <c r="AE24" s="72"/>
      <c r="AF24" s="72"/>
      <c r="AG24" s="70" t="s">
        <v>41</v>
      </c>
      <c r="AH24" s="74">
        <v>0</v>
      </c>
    </row>
    <row r="25" spans="1:60" s="9" customFormat="1" ht="30.75" customHeight="1" x14ac:dyDescent="0.25">
      <c r="A25" s="7"/>
      <c r="B25" s="8" t="s">
        <v>58</v>
      </c>
      <c r="C25" s="8">
        <v>3</v>
      </c>
      <c r="D25" s="8"/>
      <c r="E25" s="8"/>
      <c r="F25" s="54" t="s">
        <v>139</v>
      </c>
      <c r="G25" s="55"/>
      <c r="H25" s="55"/>
      <c r="I25" s="55"/>
      <c r="J25" s="85"/>
      <c r="K25" s="56"/>
      <c r="L25" s="56"/>
      <c r="M25" s="85"/>
      <c r="N25" s="56" t="s">
        <v>46</v>
      </c>
      <c r="O25" s="85" t="s">
        <v>12</v>
      </c>
      <c r="P25" s="85" t="s">
        <v>15</v>
      </c>
      <c r="Q25" s="76" t="s">
        <v>140</v>
      </c>
      <c r="R25" s="109">
        <v>0.8</v>
      </c>
      <c r="S25" s="57" t="s">
        <v>40</v>
      </c>
      <c r="T25" s="58">
        <v>0.4</v>
      </c>
      <c r="U25" s="59"/>
      <c r="V25" s="59"/>
      <c r="W25" s="59"/>
      <c r="X25" s="59"/>
      <c r="Y25" s="59"/>
      <c r="Z25" s="59"/>
      <c r="AA25" s="59"/>
      <c r="AB25" s="59"/>
      <c r="AC25" s="59"/>
      <c r="AD25" s="59"/>
      <c r="AE25" s="59"/>
      <c r="AF25" s="59"/>
      <c r="AG25" s="57" t="s">
        <v>41</v>
      </c>
      <c r="AH25" s="60">
        <f>AH26</f>
        <v>0</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s="14" customFormat="1" ht="30.75" customHeight="1" x14ac:dyDescent="0.25">
      <c r="A26" s="113"/>
      <c r="B26" s="13" t="s">
        <v>58</v>
      </c>
      <c r="C26" s="13">
        <v>3</v>
      </c>
      <c r="D26" s="13">
        <v>1</v>
      </c>
      <c r="E26" s="13"/>
      <c r="F26" s="61"/>
      <c r="G26" s="95" t="s">
        <v>141</v>
      </c>
      <c r="H26" s="61"/>
      <c r="I26" s="61"/>
      <c r="J26" s="86"/>
      <c r="K26" s="62"/>
      <c r="L26" s="62"/>
      <c r="M26" s="86"/>
      <c r="N26" s="62" t="s">
        <v>46</v>
      </c>
      <c r="O26" s="86" t="s">
        <v>12</v>
      </c>
      <c r="P26" s="86" t="s">
        <v>15</v>
      </c>
      <c r="Q26" s="63"/>
      <c r="R26" s="110">
        <v>0.8</v>
      </c>
      <c r="S26" s="64" t="s">
        <v>40</v>
      </c>
      <c r="T26" s="64"/>
      <c r="U26" s="65">
        <v>0.1</v>
      </c>
      <c r="V26" s="62"/>
      <c r="W26" s="65">
        <v>0.2</v>
      </c>
      <c r="X26" s="62"/>
      <c r="Y26" s="65">
        <v>0.2</v>
      </c>
      <c r="Z26" s="66"/>
      <c r="AA26" s="65">
        <v>0.3</v>
      </c>
      <c r="AB26" s="66"/>
      <c r="AC26" s="66"/>
      <c r="AD26" s="66"/>
      <c r="AE26" s="66"/>
      <c r="AF26" s="66"/>
      <c r="AG26" s="62" t="s">
        <v>41</v>
      </c>
      <c r="AH26" s="67">
        <f>SUM(AH27:AH30)</f>
        <v>0</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s="18" customFormat="1" ht="30.75" customHeight="1" x14ac:dyDescent="0.25">
      <c r="A27" s="15" t="str">
        <f t="shared" ref="A27:A30" si="4">+ CONCATENATE("ID", "-", B27, "-",C27, ".", D27, ".", E27)</f>
        <v>ID-DPD-3.1.1</v>
      </c>
      <c r="B27" s="16" t="s">
        <v>58</v>
      </c>
      <c r="C27" s="16">
        <v>3</v>
      </c>
      <c r="D27" s="16">
        <f>D$26</f>
        <v>1</v>
      </c>
      <c r="E27" s="16">
        <v>1</v>
      </c>
      <c r="F27" s="68"/>
      <c r="G27" s="69"/>
      <c r="H27" s="68" t="s">
        <v>142</v>
      </c>
      <c r="I27" s="69"/>
      <c r="J27" s="75" t="s">
        <v>143</v>
      </c>
      <c r="K27" s="70" t="s">
        <v>58</v>
      </c>
      <c r="L27" s="70" t="s">
        <v>105</v>
      </c>
      <c r="M27" s="75" t="s">
        <v>106</v>
      </c>
      <c r="N27" s="70" t="s">
        <v>46</v>
      </c>
      <c r="O27" s="75" t="s">
        <v>12</v>
      </c>
      <c r="P27" s="75" t="s">
        <v>15</v>
      </c>
      <c r="Q27" s="91"/>
      <c r="R27" s="71"/>
      <c r="S27" s="71"/>
      <c r="T27" s="70"/>
      <c r="U27" s="71"/>
      <c r="V27" s="71"/>
      <c r="W27" s="71"/>
      <c r="X27" s="71"/>
      <c r="Y27" s="71"/>
      <c r="Z27" s="72"/>
      <c r="AA27" s="72"/>
      <c r="AB27" s="72"/>
      <c r="AC27" s="72"/>
      <c r="AD27" s="72"/>
      <c r="AE27" s="72"/>
      <c r="AF27" s="72"/>
      <c r="AG27" s="70" t="s">
        <v>41</v>
      </c>
      <c r="AH27" s="74">
        <v>0</v>
      </c>
    </row>
    <row r="28" spans="1:60" s="18" customFormat="1" ht="30.75" customHeight="1" x14ac:dyDescent="0.25">
      <c r="A28" s="15" t="str">
        <f t="shared" si="4"/>
        <v>ID-DPD-3.1.2</v>
      </c>
      <c r="B28" s="16" t="s">
        <v>58</v>
      </c>
      <c r="C28" s="16">
        <v>3</v>
      </c>
      <c r="D28" s="16">
        <f t="shared" ref="D28:D30" si="5">D$26</f>
        <v>1</v>
      </c>
      <c r="E28" s="16">
        <v>2</v>
      </c>
      <c r="F28" s="68"/>
      <c r="G28" s="69"/>
      <c r="H28" s="68" t="s">
        <v>144</v>
      </c>
      <c r="I28" s="69"/>
      <c r="J28" s="75" t="s">
        <v>145</v>
      </c>
      <c r="K28" s="70" t="s">
        <v>58</v>
      </c>
      <c r="L28" s="75" t="s">
        <v>110</v>
      </c>
      <c r="M28" s="75" t="s">
        <v>106</v>
      </c>
      <c r="N28" s="70" t="s">
        <v>59</v>
      </c>
      <c r="O28" s="75" t="s">
        <v>14</v>
      </c>
      <c r="P28" s="75" t="s">
        <v>14</v>
      </c>
      <c r="Q28" s="91"/>
      <c r="R28" s="71"/>
      <c r="S28" s="71"/>
      <c r="T28" s="70"/>
      <c r="U28" s="71"/>
      <c r="V28" s="71"/>
      <c r="W28" s="71"/>
      <c r="X28" s="71"/>
      <c r="Y28" s="71"/>
      <c r="Z28" s="72"/>
      <c r="AA28" s="72"/>
      <c r="AB28" s="72"/>
      <c r="AC28" s="72"/>
      <c r="AD28" s="72"/>
      <c r="AE28" s="72"/>
      <c r="AF28" s="72"/>
      <c r="AG28" s="70" t="s">
        <v>41</v>
      </c>
      <c r="AH28" s="74">
        <v>0</v>
      </c>
    </row>
    <row r="29" spans="1:60" s="18" customFormat="1" ht="30.75" customHeight="1" x14ac:dyDescent="0.25">
      <c r="A29" s="15" t="str">
        <f t="shared" si="4"/>
        <v>ID-DPD-3.1.3</v>
      </c>
      <c r="B29" s="16" t="s">
        <v>58</v>
      </c>
      <c r="C29" s="16">
        <v>3</v>
      </c>
      <c r="D29" s="16">
        <f t="shared" si="5"/>
        <v>1</v>
      </c>
      <c r="E29" s="16">
        <v>3</v>
      </c>
      <c r="F29" s="68"/>
      <c r="G29" s="69"/>
      <c r="H29" s="78" t="s">
        <v>146</v>
      </c>
      <c r="I29" s="69"/>
      <c r="J29" s="75" t="s">
        <v>147</v>
      </c>
      <c r="K29" s="70" t="s">
        <v>58</v>
      </c>
      <c r="L29" s="70" t="s">
        <v>105</v>
      </c>
      <c r="M29" s="75" t="s">
        <v>148</v>
      </c>
      <c r="N29" s="70" t="s">
        <v>46</v>
      </c>
      <c r="O29" s="75" t="s">
        <v>12</v>
      </c>
      <c r="P29" s="75" t="s">
        <v>15</v>
      </c>
      <c r="Q29" s="91"/>
      <c r="R29" s="71"/>
      <c r="S29" s="71"/>
      <c r="T29" s="79"/>
      <c r="U29" s="71"/>
      <c r="V29" s="71"/>
      <c r="W29" s="71"/>
      <c r="X29" s="71"/>
      <c r="Y29" s="71"/>
      <c r="Z29" s="72"/>
      <c r="AA29" s="72"/>
      <c r="AB29" s="72"/>
      <c r="AC29" s="73" t="s">
        <v>53</v>
      </c>
      <c r="AD29" s="73" t="s">
        <v>53</v>
      </c>
      <c r="AE29" s="73" t="s">
        <v>53</v>
      </c>
      <c r="AF29" s="73" t="s">
        <v>53</v>
      </c>
      <c r="AG29" s="70"/>
      <c r="AH29" s="74"/>
    </row>
    <row r="30" spans="1:60" s="18" customFormat="1" ht="30.75" customHeight="1" thickBot="1" x14ac:dyDescent="0.3">
      <c r="A30" s="15" t="str">
        <f t="shared" si="4"/>
        <v>ID-DPD-3.1.4</v>
      </c>
      <c r="B30" s="16" t="s">
        <v>58</v>
      </c>
      <c r="C30" s="16">
        <v>3</v>
      </c>
      <c r="D30" s="16">
        <f t="shared" si="5"/>
        <v>1</v>
      </c>
      <c r="E30" s="16">
        <v>4</v>
      </c>
      <c r="F30" s="68"/>
      <c r="G30" s="69"/>
      <c r="H30" s="78" t="s">
        <v>149</v>
      </c>
      <c r="I30" s="69"/>
      <c r="J30" s="75" t="s">
        <v>150</v>
      </c>
      <c r="K30" s="70" t="s">
        <v>58</v>
      </c>
      <c r="L30" s="70" t="s">
        <v>105</v>
      </c>
      <c r="M30" s="75" t="s">
        <v>151</v>
      </c>
      <c r="N30" s="70" t="s">
        <v>59</v>
      </c>
      <c r="O30" s="75" t="s">
        <v>13</v>
      </c>
      <c r="P30" s="75" t="s">
        <v>15</v>
      </c>
      <c r="Q30" s="91"/>
      <c r="R30" s="71"/>
      <c r="S30" s="71"/>
      <c r="T30" s="79"/>
      <c r="U30" s="71"/>
      <c r="V30" s="71"/>
      <c r="W30" s="71"/>
      <c r="X30" s="71"/>
      <c r="Y30" s="71"/>
      <c r="Z30" s="72"/>
      <c r="AA30" s="72"/>
      <c r="AB30" s="72"/>
      <c r="AC30" s="73" t="s">
        <v>53</v>
      </c>
      <c r="AD30" s="73" t="s">
        <v>53</v>
      </c>
      <c r="AE30" s="73" t="s">
        <v>53</v>
      </c>
      <c r="AF30" s="73" t="s">
        <v>53</v>
      </c>
      <c r="AG30" s="80" t="s">
        <v>41</v>
      </c>
      <c r="AH30" s="81">
        <v>0</v>
      </c>
    </row>
    <row r="31" spans="1:60" ht="30.75" customHeight="1" thickBot="1" x14ac:dyDescent="0.3">
      <c r="B31" s="1"/>
      <c r="C31" s="1"/>
      <c r="D31" s="1"/>
      <c r="E31" s="1"/>
      <c r="F31" s="82"/>
      <c r="G31" s="82"/>
      <c r="H31" s="82"/>
      <c r="I31" s="82"/>
      <c r="J31" s="92"/>
      <c r="K31" s="82"/>
      <c r="L31" s="83"/>
      <c r="M31" s="87"/>
      <c r="N31" s="82"/>
      <c r="O31" s="87"/>
      <c r="P31" s="87"/>
      <c r="Q31" s="92"/>
      <c r="R31" s="82"/>
      <c r="S31" s="82"/>
      <c r="T31" s="84"/>
      <c r="U31" s="82"/>
      <c r="V31" s="82"/>
      <c r="W31" s="82"/>
      <c r="X31" s="82"/>
      <c r="Y31" s="82"/>
      <c r="Z31" s="82"/>
      <c r="AA31" s="82"/>
      <c r="AB31" s="82"/>
      <c r="AC31" s="82"/>
      <c r="AD31" s="82"/>
      <c r="AE31" s="82"/>
      <c r="AF31" s="82"/>
      <c r="AG31" s="107" t="s">
        <v>98</v>
      </c>
      <c r="AH31" s="108">
        <f>+AH5+AH16+AH25</f>
        <v>0</v>
      </c>
    </row>
    <row r="32" spans="1:60" ht="15" x14ac:dyDescent="0.25">
      <c r="B32" s="1"/>
      <c r="C32" s="1"/>
      <c r="D32" s="1"/>
      <c r="E32" s="1"/>
      <c r="F32" s="82"/>
      <c r="G32" s="82"/>
      <c r="H32" s="82"/>
      <c r="I32" s="82"/>
      <c r="J32" s="92"/>
      <c r="K32" s="82"/>
      <c r="L32" s="83"/>
      <c r="M32" s="87"/>
      <c r="N32" s="82"/>
      <c r="O32" s="87"/>
      <c r="P32" s="87"/>
      <c r="Q32" s="92"/>
      <c r="R32" s="82"/>
      <c r="S32" s="82"/>
      <c r="T32" s="84"/>
      <c r="U32" s="82"/>
      <c r="V32" s="82"/>
      <c r="W32" s="82"/>
      <c r="X32" s="82"/>
      <c r="Y32" s="82"/>
      <c r="Z32" s="82"/>
      <c r="AA32" s="82"/>
      <c r="AB32" s="82"/>
      <c r="AC32" s="82"/>
      <c r="AD32" s="82"/>
      <c r="AE32" s="82"/>
      <c r="AF32" s="82"/>
      <c r="AG32" s="83"/>
      <c r="AH32" s="82"/>
    </row>
    <row r="33" spans="2:34" ht="15" x14ac:dyDescent="0.25">
      <c r="B33" s="1"/>
      <c r="C33" s="1"/>
      <c r="D33" s="1"/>
      <c r="E33" s="1"/>
      <c r="F33" s="82"/>
      <c r="G33" s="82"/>
      <c r="H33" s="82"/>
      <c r="I33" s="82"/>
      <c r="J33" s="92"/>
      <c r="K33" s="82"/>
      <c r="L33" s="83"/>
      <c r="M33" s="87"/>
      <c r="N33" s="82"/>
      <c r="O33" s="87"/>
      <c r="P33" s="87"/>
      <c r="Q33" s="92"/>
      <c r="R33" s="82"/>
      <c r="S33" s="82"/>
      <c r="T33" s="84"/>
      <c r="U33" s="82"/>
      <c r="V33" s="82"/>
      <c r="W33" s="82"/>
      <c r="X33" s="82"/>
      <c r="Y33" s="82"/>
      <c r="Z33" s="82"/>
      <c r="AA33" s="82"/>
      <c r="AB33" s="82"/>
      <c r="AC33" s="82"/>
      <c r="AD33" s="82"/>
      <c r="AE33" s="82"/>
      <c r="AF33" s="82"/>
      <c r="AG33" s="83"/>
      <c r="AH33" s="82"/>
    </row>
    <row r="34" spans="2:34" ht="15" x14ac:dyDescent="0.25">
      <c r="B34" s="1"/>
      <c r="C34" s="1"/>
      <c r="D34" s="1"/>
      <c r="E34" s="1"/>
      <c r="F34" s="82"/>
      <c r="G34" s="82"/>
      <c r="H34" s="82"/>
      <c r="I34" s="82"/>
      <c r="J34" s="92"/>
      <c r="K34" s="82"/>
      <c r="L34" s="83"/>
      <c r="M34" s="87"/>
      <c r="N34" s="82"/>
      <c r="O34" s="87"/>
      <c r="P34" s="87"/>
      <c r="Q34" s="92"/>
      <c r="R34" s="82"/>
      <c r="S34" s="82"/>
      <c r="T34" s="84"/>
      <c r="U34" s="82"/>
      <c r="V34" s="82"/>
      <c r="W34" s="82"/>
      <c r="X34" s="82"/>
      <c r="Y34" s="82"/>
      <c r="Z34" s="82"/>
      <c r="AA34" s="82"/>
      <c r="AB34" s="82"/>
      <c r="AC34" s="82"/>
      <c r="AD34" s="82"/>
      <c r="AE34" s="82"/>
      <c r="AF34" s="82"/>
      <c r="AG34" s="83"/>
      <c r="AH34" s="82"/>
    </row>
    <row r="35" spans="2:34" ht="15.75" thickBot="1" x14ac:dyDescent="0.3">
      <c r="B35" s="1"/>
      <c r="C35" s="1"/>
      <c r="D35" s="1"/>
      <c r="E35" s="1"/>
      <c r="F35" s="82"/>
      <c r="G35" s="82"/>
      <c r="H35" s="82"/>
      <c r="I35" s="82"/>
      <c r="J35" s="250"/>
      <c r="K35" s="250"/>
      <c r="L35" s="250"/>
      <c r="M35" s="250"/>
      <c r="N35" s="82"/>
      <c r="O35" s="87"/>
      <c r="P35" s="87"/>
      <c r="Q35" s="92"/>
      <c r="R35" s="82"/>
      <c r="S35" s="82"/>
      <c r="T35" s="84"/>
      <c r="U35" s="82"/>
      <c r="V35" s="82"/>
      <c r="W35" s="82"/>
      <c r="X35" s="82"/>
      <c r="Y35" s="82"/>
      <c r="Z35" s="82"/>
      <c r="AA35" s="82"/>
      <c r="AB35" s="82"/>
      <c r="AC35" s="82"/>
      <c r="AD35" s="82"/>
      <c r="AE35" s="82"/>
      <c r="AF35" s="82"/>
      <c r="AG35" s="83"/>
      <c r="AH35" s="82"/>
    </row>
    <row r="36" spans="2:34" ht="15.75" x14ac:dyDescent="0.25">
      <c r="B36" s="1"/>
      <c r="C36" s="1"/>
      <c r="D36" s="1"/>
      <c r="E36" s="1"/>
      <c r="F36" s="248"/>
      <c r="G36" s="248"/>
      <c r="H36" s="248"/>
      <c r="I36" s="248"/>
      <c r="J36" s="249" t="s">
        <v>152</v>
      </c>
      <c r="K36" s="249"/>
      <c r="L36" s="249"/>
      <c r="M36" s="249"/>
      <c r="N36" s="82"/>
      <c r="O36" s="89"/>
      <c r="P36" s="89"/>
      <c r="Q36" s="92"/>
      <c r="R36" s="82"/>
      <c r="S36" s="82"/>
      <c r="T36" s="84"/>
      <c r="U36" s="82"/>
      <c r="V36" s="82"/>
      <c r="W36" s="82"/>
      <c r="X36" s="82"/>
      <c r="Y36" s="82"/>
      <c r="Z36" s="82"/>
      <c r="AA36" s="82"/>
      <c r="AB36" s="82"/>
      <c r="AC36" s="82"/>
      <c r="AD36" s="82"/>
      <c r="AE36" s="82"/>
      <c r="AF36" s="82"/>
      <c r="AG36" s="82"/>
      <c r="AH36" s="82"/>
    </row>
    <row r="37" spans="2:34" ht="15.75" x14ac:dyDescent="0.25">
      <c r="B37" s="1"/>
      <c r="C37" s="1"/>
      <c r="D37" s="1"/>
      <c r="E37" s="1"/>
      <c r="F37" s="82"/>
      <c r="G37" s="82"/>
      <c r="H37" s="82"/>
      <c r="I37" s="82"/>
      <c r="J37" s="249" t="s">
        <v>153</v>
      </c>
      <c r="K37" s="249"/>
      <c r="L37" s="249"/>
      <c r="M37" s="249"/>
      <c r="N37" s="82"/>
      <c r="O37" s="89"/>
      <c r="P37" s="89"/>
      <c r="Q37" s="92"/>
      <c r="R37" s="82"/>
      <c r="S37" s="82"/>
      <c r="T37" s="84"/>
      <c r="U37" s="82"/>
      <c r="V37" s="82"/>
      <c r="W37" s="82"/>
      <c r="X37" s="82"/>
      <c r="Y37" s="82"/>
      <c r="Z37" s="82"/>
      <c r="AA37" s="82"/>
      <c r="AB37" s="82"/>
      <c r="AC37" s="82"/>
      <c r="AD37" s="82"/>
      <c r="AE37" s="82"/>
      <c r="AF37" s="82"/>
      <c r="AG37" s="82"/>
      <c r="AH37" s="82"/>
    </row>
    <row r="38" spans="2:34" x14ac:dyDescent="0.25">
      <c r="B38" s="1"/>
      <c r="C38" s="1"/>
      <c r="D38" s="1"/>
      <c r="E38" s="1"/>
      <c r="F38" s="242"/>
      <c r="G38" s="242"/>
      <c r="H38" s="242"/>
      <c r="I38" s="242"/>
      <c r="J38" s="93"/>
      <c r="Q38" s="93"/>
      <c r="R38" s="1"/>
      <c r="S38" s="1"/>
      <c r="T38" s="26"/>
      <c r="U38" s="1"/>
      <c r="V38" s="1"/>
      <c r="W38" s="1"/>
      <c r="X38" s="1"/>
      <c r="Y38" s="1"/>
      <c r="Z38" s="1"/>
      <c r="AA38" s="1"/>
      <c r="AB38" s="1"/>
      <c r="AC38" s="1"/>
      <c r="AD38" s="1"/>
      <c r="AE38" s="1"/>
      <c r="AF38" s="1"/>
      <c r="AG38" s="21"/>
      <c r="AH38" s="1"/>
    </row>
    <row r="39" spans="2:34" x14ac:dyDescent="0.25">
      <c r="B39" s="1"/>
      <c r="C39" s="1"/>
      <c r="D39" s="1"/>
      <c r="E39" s="1"/>
      <c r="F39" s="242"/>
      <c r="G39" s="242"/>
      <c r="H39" s="242"/>
      <c r="I39" s="242"/>
      <c r="J39" s="93"/>
      <c r="K39" s="1"/>
      <c r="N39" s="1"/>
      <c r="Q39" s="93"/>
      <c r="R39" s="1"/>
      <c r="S39" s="1"/>
      <c r="T39" s="26"/>
      <c r="U39" s="1"/>
      <c r="V39" s="1"/>
      <c r="W39" s="1"/>
      <c r="X39" s="1"/>
      <c r="Y39" s="1"/>
      <c r="Z39" s="1"/>
      <c r="AA39" s="1"/>
      <c r="AB39" s="1"/>
      <c r="AC39" s="1"/>
      <c r="AD39" s="1"/>
      <c r="AE39" s="1"/>
      <c r="AF39" s="1"/>
      <c r="AG39" s="21"/>
      <c r="AH39" s="1"/>
    </row>
    <row r="40" spans="2:34" x14ac:dyDescent="0.25">
      <c r="B40" s="1"/>
      <c r="C40" s="1"/>
      <c r="D40" s="1"/>
      <c r="E40" s="1"/>
      <c r="J40" s="93"/>
      <c r="K40" s="1"/>
      <c r="N40" s="1"/>
      <c r="Q40" s="93"/>
      <c r="R40" s="1"/>
      <c r="S40" s="1"/>
      <c r="T40" s="26"/>
      <c r="U40" s="1"/>
      <c r="V40" s="1"/>
      <c r="W40" s="1"/>
      <c r="X40" s="1"/>
      <c r="Y40" s="1"/>
      <c r="Z40" s="1"/>
      <c r="AA40" s="1"/>
      <c r="AB40" s="1"/>
      <c r="AC40" s="1"/>
      <c r="AD40" s="1"/>
      <c r="AE40" s="1"/>
      <c r="AF40" s="1"/>
      <c r="AG40" s="21"/>
      <c r="AH40" s="1"/>
    </row>
    <row r="41" spans="2:34" x14ac:dyDescent="0.25">
      <c r="B41" s="1"/>
      <c r="C41" s="1"/>
      <c r="D41" s="1"/>
      <c r="E41" s="1"/>
      <c r="J41" s="93"/>
      <c r="K41" s="1"/>
      <c r="N41" s="1"/>
      <c r="Q41" s="93"/>
      <c r="R41" s="1"/>
      <c r="S41" s="1"/>
      <c r="T41" s="26"/>
      <c r="U41" s="1"/>
      <c r="V41" s="1"/>
      <c r="W41" s="1"/>
      <c r="X41" s="1"/>
      <c r="Y41" s="1"/>
      <c r="Z41" s="1"/>
      <c r="AA41" s="1"/>
      <c r="AB41" s="1"/>
      <c r="AC41" s="1"/>
      <c r="AD41" s="1"/>
      <c r="AE41" s="1"/>
      <c r="AF41" s="1"/>
      <c r="AG41" s="21"/>
      <c r="AH41" s="1"/>
    </row>
    <row r="42" spans="2:34" x14ac:dyDescent="0.25">
      <c r="B42" s="1"/>
      <c r="C42" s="1"/>
      <c r="D42" s="1"/>
      <c r="E42" s="1"/>
      <c r="J42" s="93"/>
      <c r="K42" s="1"/>
      <c r="N42" s="1"/>
      <c r="Q42" s="93"/>
      <c r="R42" s="1"/>
      <c r="S42" s="1"/>
      <c r="T42" s="26"/>
      <c r="U42" s="1"/>
      <c r="V42" s="1"/>
      <c r="W42" s="1"/>
      <c r="X42" s="1"/>
      <c r="Y42" s="1"/>
      <c r="Z42" s="1"/>
      <c r="AA42" s="1"/>
      <c r="AB42" s="1"/>
      <c r="AC42" s="1"/>
      <c r="AD42" s="1"/>
      <c r="AE42" s="1"/>
      <c r="AF42" s="1"/>
      <c r="AG42" s="21"/>
      <c r="AH42" s="1"/>
    </row>
    <row r="43" spans="2:34" x14ac:dyDescent="0.25">
      <c r="B43" s="1"/>
      <c r="C43" s="1"/>
      <c r="D43" s="1"/>
      <c r="E43" s="1"/>
      <c r="J43" s="93"/>
      <c r="K43" s="1"/>
      <c r="N43" s="1"/>
      <c r="Q43" s="93"/>
      <c r="R43" s="1"/>
      <c r="S43" s="1"/>
      <c r="T43" s="26"/>
      <c r="U43" s="1"/>
      <c r="V43" s="1"/>
      <c r="W43" s="1"/>
      <c r="X43" s="1"/>
      <c r="Y43" s="1"/>
      <c r="Z43" s="1"/>
      <c r="AA43" s="1"/>
      <c r="AB43" s="1"/>
      <c r="AC43" s="1"/>
      <c r="AD43" s="1"/>
      <c r="AE43" s="1"/>
      <c r="AF43" s="1"/>
      <c r="AG43" s="21"/>
      <c r="AH43" s="1"/>
    </row>
    <row r="44" spans="2:34" x14ac:dyDescent="0.25">
      <c r="B44" s="1"/>
      <c r="C44" s="1"/>
      <c r="D44" s="1"/>
      <c r="E44" s="1"/>
      <c r="J44" s="93"/>
      <c r="K44" s="1"/>
      <c r="N44" s="1"/>
      <c r="Q44" s="93"/>
      <c r="R44" s="1"/>
      <c r="S44" s="1"/>
      <c r="T44" s="26"/>
      <c r="U44" s="1"/>
      <c r="V44" s="1"/>
      <c r="W44" s="1"/>
      <c r="X44" s="1"/>
      <c r="Y44" s="1"/>
      <c r="Z44" s="1"/>
      <c r="AA44" s="1"/>
      <c r="AB44" s="1"/>
      <c r="AC44" s="1"/>
      <c r="AD44" s="1"/>
      <c r="AE44" s="1"/>
      <c r="AF44" s="1"/>
      <c r="AG44" s="21"/>
      <c r="AH44" s="1"/>
    </row>
    <row r="45" spans="2:34" x14ac:dyDescent="0.25">
      <c r="B45" s="1"/>
      <c r="C45" s="1"/>
      <c r="D45" s="1"/>
      <c r="E45" s="1"/>
      <c r="J45" s="93"/>
      <c r="K45" s="1"/>
      <c r="N45" s="1"/>
      <c r="Q45" s="93"/>
      <c r="R45" s="1"/>
      <c r="S45" s="1"/>
      <c r="T45" s="26"/>
      <c r="U45" s="1"/>
      <c r="V45" s="1"/>
      <c r="W45" s="1"/>
      <c r="X45" s="1"/>
      <c r="Y45" s="1"/>
      <c r="Z45" s="1"/>
      <c r="AA45" s="1"/>
      <c r="AB45" s="1"/>
      <c r="AC45" s="1"/>
      <c r="AD45" s="1"/>
      <c r="AE45" s="1"/>
      <c r="AF45" s="1"/>
      <c r="AG45" s="21"/>
      <c r="AH45" s="1"/>
    </row>
    <row r="46" spans="2:34" x14ac:dyDescent="0.25">
      <c r="B46" s="1"/>
      <c r="C46" s="1"/>
      <c r="D46" s="1"/>
      <c r="E46" s="1"/>
      <c r="J46" s="93"/>
      <c r="K46" s="1"/>
      <c r="N46" s="1"/>
      <c r="Q46" s="93"/>
      <c r="R46" s="1"/>
      <c r="S46" s="1"/>
      <c r="T46" s="26"/>
      <c r="U46" s="1"/>
      <c r="V46" s="1"/>
      <c r="W46" s="1"/>
      <c r="X46" s="1"/>
      <c r="Y46" s="1"/>
      <c r="Z46" s="1"/>
      <c r="AA46" s="1"/>
      <c r="AB46" s="1"/>
      <c r="AC46" s="1"/>
      <c r="AD46" s="1"/>
      <c r="AE46" s="1"/>
      <c r="AF46" s="1"/>
      <c r="AG46" s="21"/>
      <c r="AH46" s="1"/>
    </row>
    <row r="47" spans="2:34" x14ac:dyDescent="0.25">
      <c r="B47" s="1"/>
      <c r="C47" s="1"/>
      <c r="D47" s="1"/>
      <c r="E47" s="1"/>
      <c r="J47" s="93"/>
      <c r="K47" s="1"/>
      <c r="N47" s="1"/>
      <c r="Q47" s="93"/>
      <c r="R47" s="1"/>
      <c r="S47" s="1"/>
      <c r="T47" s="26"/>
      <c r="U47" s="1"/>
      <c r="V47" s="1"/>
      <c r="W47" s="1"/>
      <c r="X47" s="1"/>
      <c r="Y47" s="1"/>
      <c r="Z47" s="1"/>
      <c r="AA47" s="1"/>
      <c r="AB47" s="1"/>
      <c r="AC47" s="1"/>
      <c r="AD47" s="1"/>
      <c r="AE47" s="1"/>
      <c r="AF47" s="1"/>
      <c r="AG47" s="21"/>
      <c r="AH47" s="1"/>
    </row>
    <row r="48" spans="2:34" x14ac:dyDescent="0.25">
      <c r="B48" s="1"/>
      <c r="C48" s="1"/>
      <c r="D48" s="1"/>
      <c r="E48" s="1"/>
      <c r="J48" s="93"/>
      <c r="K48" s="1"/>
      <c r="N48" s="1"/>
      <c r="Q48" s="93"/>
      <c r="R48" s="1"/>
      <c r="S48" s="1"/>
      <c r="T48" s="26"/>
      <c r="U48" s="1"/>
      <c r="V48" s="1"/>
      <c r="W48" s="1"/>
      <c r="X48" s="1"/>
      <c r="Y48" s="1"/>
      <c r="Z48" s="1"/>
      <c r="AA48" s="1"/>
      <c r="AB48" s="1"/>
      <c r="AC48" s="1"/>
      <c r="AD48" s="1"/>
      <c r="AE48" s="1"/>
      <c r="AF48" s="1"/>
      <c r="AG48" s="21"/>
      <c r="AH48" s="1"/>
    </row>
    <row r="49" spans="10:33" s="1" customFormat="1" x14ac:dyDescent="0.25">
      <c r="J49" s="93"/>
      <c r="L49" s="21"/>
      <c r="M49" s="88"/>
      <c r="O49" s="88"/>
      <c r="P49" s="88"/>
      <c r="Q49" s="93"/>
      <c r="T49" s="26"/>
      <c r="AG49" s="21"/>
    </row>
    <row r="50" spans="10:33" s="1" customFormat="1" x14ac:dyDescent="0.25">
      <c r="J50" s="93"/>
      <c r="L50" s="21"/>
      <c r="M50" s="88"/>
      <c r="O50" s="88"/>
      <c r="P50" s="88"/>
      <c r="Q50" s="93"/>
      <c r="T50" s="26"/>
      <c r="AG50" s="21"/>
    </row>
  </sheetData>
  <sheetProtection selectLockedCells="1"/>
  <autoFilter ref="A4:P4"/>
  <dataConsolidate/>
  <mergeCells count="27">
    <mergeCell ref="J1:P1"/>
    <mergeCell ref="S1:T1"/>
    <mergeCell ref="U1:V1"/>
    <mergeCell ref="W1:X1"/>
    <mergeCell ref="Q2:R2"/>
    <mergeCell ref="Y1:Z1"/>
    <mergeCell ref="W3:X3"/>
    <mergeCell ref="Y3:Z3"/>
    <mergeCell ref="AA3:AB3"/>
    <mergeCell ref="AG3:AG4"/>
    <mergeCell ref="AA1:AB1"/>
    <mergeCell ref="AC1:AF3"/>
    <mergeCell ref="AG2:AH2"/>
    <mergeCell ref="F39:I39"/>
    <mergeCell ref="AH3:AH4"/>
    <mergeCell ref="F36:I36"/>
    <mergeCell ref="J36:M36"/>
    <mergeCell ref="J37:M37"/>
    <mergeCell ref="F38:I38"/>
    <mergeCell ref="J35:M35"/>
    <mergeCell ref="F3:N3"/>
    <mergeCell ref="O3:P3"/>
    <mergeCell ref="Q3:Q4"/>
    <mergeCell ref="R3:R4"/>
    <mergeCell ref="S3:S4"/>
    <mergeCell ref="T3:T4"/>
    <mergeCell ref="U3:V3"/>
  </mergeCells>
  <pageMargins left="0.31496062992125984" right="0.31496062992125984" top="0.35433070866141736" bottom="0.35433070866141736" header="0.31496062992125984" footer="0.31496062992125984"/>
  <pageSetup paperSize="5" scale="24"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'https://minpre-my.sharepoint.com/Users/Juana Herrera.CPTTE-LT-AR/Documents/POA 2022/[Copy of POA MINPRE 2019 (Autosaved).xlsx]Libro de Códigos'!#REF!</xm:f>
          </x14:formula1>
          <xm:sqref>B5:B30</xm:sqref>
        </x14:dataValidation>
        <x14:dataValidation type="list" allowBlank="1" showInputMessage="1" showErrorMessage="1">
          <x14:formula1>
            <xm:f>'https://minpre-my.sharepoint.com/Users/Juana Herrera.CPTTE-LT-AR/Documents/POA 2022/[Copy of POA MINPRE 2019 (Autosaved).xlsx]Clasificador de Avances'!#REF!</xm:f>
          </x14:formula1>
          <xm:sqref>AG5:AG30 S10:S12 S18:S21 S23:S24 S14:S15 S7:S8 S27:S30</xm:sqref>
        </x14:dataValidation>
        <x14:dataValidation type="list" allowBlank="1" showInputMessage="1" showErrorMessage="1">
          <x14:formula1>
            <xm:f>'Libro de Códigos'!$I$3:$I$9</xm:f>
          </x14:formula1>
          <xm:sqref>N5:N30</xm:sqref>
        </x14:dataValidation>
        <x14:dataValidation type="list" allowBlank="1" showInputMessage="1" showErrorMessage="1">
          <x14:formula1>
            <xm:f>'Libro de Códigos'!$L$3:$L$7</xm:f>
          </x14:formula1>
          <xm:sqref>O5:P30</xm:sqref>
        </x14:dataValidation>
        <x14:dataValidation type="list" allowBlank="1" showInputMessage="1" showErrorMessage="1">
          <x14:formula1>
            <xm:f>'Libro de Códigos'!$O$3:$O$11</xm:f>
          </x14:formula1>
          <xm:sqref>S5:S6 S9 S13 S16:S17 S22 S25:S26</xm:sqref>
        </x14:dataValidation>
        <x14:dataValidation type="list" allowBlank="1" showInputMessage="1" showErrorMessage="1">
          <x14:formula1>
            <xm:f>'Libro de Códigos'!$B$3:$B$14</xm:f>
          </x14:formula1>
          <xm:sqref>K7:K8 K10:K12 K23:K24 K18:K21 K14:K15 K27:K30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L50"/>
  <sheetViews>
    <sheetView showGridLines="0" view="pageBreakPreview" topLeftCell="J1" zoomScale="60" zoomScaleNormal="70" workbookViewId="0">
      <selection activeCell="AH6" sqref="AH6"/>
    </sheetView>
  </sheetViews>
  <sheetFormatPr defaultColWidth="11.42578125" defaultRowHeight="13.5" x14ac:dyDescent="0.25"/>
  <cols>
    <col min="1" max="1" width="12.85546875" style="1" hidden="1" customWidth="1"/>
    <col min="2" max="2" width="8" style="21" hidden="1" customWidth="1"/>
    <col min="3" max="5" width="8" style="22" hidden="1" customWidth="1"/>
    <col min="6" max="9" width="8" style="23" hidden="1" customWidth="1"/>
    <col min="10" max="12" width="5.42578125" style="1" customWidth="1"/>
    <col min="13" max="13" width="77" style="1" customWidth="1"/>
    <col min="14" max="14" width="43.140625" style="88" customWidth="1"/>
    <col min="15" max="15" width="79.28515625" style="21" hidden="1" customWidth="1"/>
    <col min="16" max="16" width="31" style="21" customWidth="1"/>
    <col min="17" max="17" width="22.42578125" style="88" customWidth="1"/>
    <col min="18" max="18" width="13.140625" style="21" hidden="1" customWidth="1"/>
    <col min="19" max="20" width="17.42578125" style="88" customWidth="1"/>
    <col min="21" max="21" width="45.5703125" style="94" bestFit="1" customWidth="1"/>
    <col min="22" max="22" width="9.85546875" style="22" customWidth="1"/>
    <col min="23" max="23" width="17.5703125" style="22" hidden="1" customWidth="1"/>
    <col min="24" max="24" width="16" style="27" hidden="1" customWidth="1"/>
    <col min="25" max="32" width="8.7109375" style="21" hidden="1" customWidth="1"/>
    <col min="33" max="33" width="39.140625" style="21" hidden="1" customWidth="1"/>
    <col min="34" max="34" width="46.140625" style="21" hidden="1" customWidth="1"/>
    <col min="35" max="36" width="39.140625" style="21" hidden="1" customWidth="1"/>
    <col min="37" max="37" width="29.42578125" style="22" bestFit="1" customWidth="1"/>
    <col min="38" max="38" width="22.140625" style="24" bestFit="1" customWidth="1"/>
    <col min="39" max="39" width="33" style="1" customWidth="1"/>
    <col min="40" max="40" width="11.42578125" style="1"/>
    <col min="41" max="41" width="18.42578125" style="1" bestFit="1" customWidth="1"/>
    <col min="42" max="16384" width="11.42578125" style="1"/>
  </cols>
  <sheetData>
    <row r="1" spans="1:64" s="25" customFormat="1" ht="61.5" customHeight="1" x14ac:dyDescent="0.25">
      <c r="A1" s="45" t="s">
        <v>6</v>
      </c>
      <c r="B1" s="45"/>
      <c r="C1" s="45"/>
      <c r="D1" s="45"/>
      <c r="E1" s="45"/>
      <c r="F1" s="45"/>
      <c r="G1" s="45"/>
      <c r="H1" s="45"/>
      <c r="I1" s="46"/>
      <c r="J1" s="111"/>
      <c r="K1" s="111"/>
      <c r="L1" s="111"/>
      <c r="M1" s="112"/>
      <c r="N1" s="277" t="s">
        <v>0</v>
      </c>
      <c r="O1" s="277"/>
      <c r="P1" s="277"/>
      <c r="Q1" s="277"/>
      <c r="R1" s="277"/>
      <c r="S1" s="277"/>
      <c r="T1" s="277"/>
      <c r="U1" s="90"/>
      <c r="V1" s="47"/>
      <c r="W1" s="264"/>
      <c r="X1" s="265"/>
      <c r="Y1" s="264"/>
      <c r="Z1" s="265"/>
      <c r="AA1" s="264"/>
      <c r="AB1" s="265"/>
      <c r="AC1" s="264"/>
      <c r="AD1" s="265"/>
      <c r="AE1" s="264"/>
      <c r="AF1" s="265"/>
      <c r="AG1" s="267" t="s">
        <v>1</v>
      </c>
      <c r="AH1" s="268"/>
      <c r="AI1" s="268"/>
      <c r="AJ1" s="269"/>
      <c r="AK1" s="47"/>
      <c r="AL1" s="47"/>
    </row>
    <row r="2" spans="1:64" s="25" customFormat="1" ht="34.5" customHeight="1" x14ac:dyDescent="0.25">
      <c r="A2" s="45"/>
      <c r="B2" s="45"/>
      <c r="C2" s="45"/>
      <c r="D2" s="45"/>
      <c r="E2" s="45"/>
      <c r="F2" s="45"/>
      <c r="G2" s="45"/>
      <c r="H2" s="45"/>
      <c r="I2" s="46"/>
      <c r="J2" s="111"/>
      <c r="K2" s="111"/>
      <c r="L2" s="111"/>
      <c r="M2" s="112"/>
      <c r="N2" s="96" t="s">
        <v>2</v>
      </c>
      <c r="O2" s="97"/>
      <c r="P2" s="98" t="s">
        <v>99</v>
      </c>
      <c r="Q2" s="99"/>
      <c r="R2" s="97"/>
      <c r="S2" s="100"/>
      <c r="T2" s="100"/>
      <c r="U2" s="278" t="s">
        <v>4</v>
      </c>
      <c r="V2" s="279"/>
      <c r="W2" s="48"/>
      <c r="X2" s="49"/>
      <c r="Y2" s="50"/>
      <c r="Z2" s="51"/>
      <c r="AA2" s="50"/>
      <c r="AB2" s="51"/>
      <c r="AC2" s="50"/>
      <c r="AD2" s="51"/>
      <c r="AE2" s="50"/>
      <c r="AF2" s="51"/>
      <c r="AG2" s="270"/>
      <c r="AH2" s="271"/>
      <c r="AI2" s="271"/>
      <c r="AJ2" s="272"/>
      <c r="AK2" s="276" t="s">
        <v>5</v>
      </c>
      <c r="AL2" s="256"/>
    </row>
    <row r="3" spans="1:64" s="25" customFormat="1" ht="24.75" customHeight="1" x14ac:dyDescent="0.25">
      <c r="A3" s="45"/>
      <c r="B3" s="45"/>
      <c r="C3" s="45"/>
      <c r="D3" s="45"/>
      <c r="E3" s="45"/>
      <c r="F3" s="45"/>
      <c r="G3" s="45"/>
      <c r="H3" s="45"/>
      <c r="I3" s="45"/>
      <c r="J3" s="251" t="s">
        <v>6</v>
      </c>
      <c r="K3" s="252"/>
      <c r="L3" s="252"/>
      <c r="M3" s="252"/>
      <c r="N3" s="253"/>
      <c r="O3" s="253"/>
      <c r="P3" s="253"/>
      <c r="Q3" s="253"/>
      <c r="R3" s="254"/>
      <c r="S3" s="255" t="s">
        <v>7</v>
      </c>
      <c r="T3" s="256"/>
      <c r="U3" s="257" t="s">
        <v>8</v>
      </c>
      <c r="V3" s="259" t="s">
        <v>9</v>
      </c>
      <c r="W3" s="261" t="s">
        <v>10</v>
      </c>
      <c r="X3" s="261" t="s">
        <v>11</v>
      </c>
      <c r="Y3" s="263" t="s">
        <v>12</v>
      </c>
      <c r="Z3" s="263"/>
      <c r="AA3" s="263" t="s">
        <v>13</v>
      </c>
      <c r="AB3" s="263"/>
      <c r="AC3" s="263" t="s">
        <v>14</v>
      </c>
      <c r="AD3" s="263"/>
      <c r="AE3" s="263" t="s">
        <v>15</v>
      </c>
      <c r="AF3" s="263"/>
      <c r="AG3" s="273"/>
      <c r="AH3" s="274"/>
      <c r="AI3" s="274"/>
      <c r="AJ3" s="275"/>
      <c r="AK3" s="266" t="s">
        <v>16</v>
      </c>
      <c r="AL3" s="247" t="s">
        <v>17</v>
      </c>
    </row>
    <row r="4" spans="1:64" ht="85.5" customHeight="1" x14ac:dyDescent="0.25">
      <c r="A4" s="2" t="s">
        <v>18</v>
      </c>
      <c r="B4" s="2" t="s">
        <v>19</v>
      </c>
      <c r="C4" s="2" t="s">
        <v>20</v>
      </c>
      <c r="D4" s="2" t="s">
        <v>21</v>
      </c>
      <c r="E4" s="2" t="s">
        <v>22</v>
      </c>
      <c r="F4" s="3" t="s">
        <v>154</v>
      </c>
      <c r="G4" s="3" t="s">
        <v>155</v>
      </c>
      <c r="H4" s="3" t="s">
        <v>156</v>
      </c>
      <c r="I4" s="3" t="s">
        <v>157</v>
      </c>
      <c r="J4" s="101" t="s">
        <v>23</v>
      </c>
      <c r="K4" s="101" t="s">
        <v>24</v>
      </c>
      <c r="L4" s="101" t="s">
        <v>25</v>
      </c>
      <c r="M4" s="102"/>
      <c r="N4" s="103" t="s">
        <v>26</v>
      </c>
      <c r="O4" s="103" t="s">
        <v>27</v>
      </c>
      <c r="P4" s="104" t="s">
        <v>28</v>
      </c>
      <c r="Q4" s="103" t="s">
        <v>29</v>
      </c>
      <c r="R4" s="104" t="s">
        <v>30</v>
      </c>
      <c r="S4" s="105" t="s">
        <v>31</v>
      </c>
      <c r="T4" s="106" t="s">
        <v>32</v>
      </c>
      <c r="U4" s="258"/>
      <c r="V4" s="260"/>
      <c r="W4" s="262"/>
      <c r="X4" s="262"/>
      <c r="Y4" s="52" t="s">
        <v>9</v>
      </c>
      <c r="Z4" s="52" t="s">
        <v>33</v>
      </c>
      <c r="AA4" s="52" t="s">
        <v>9</v>
      </c>
      <c r="AB4" s="52" t="s">
        <v>33</v>
      </c>
      <c r="AC4" s="52" t="s">
        <v>9</v>
      </c>
      <c r="AD4" s="52" t="s">
        <v>33</v>
      </c>
      <c r="AE4" s="52" t="s">
        <v>9</v>
      </c>
      <c r="AF4" s="52" t="s">
        <v>33</v>
      </c>
      <c r="AG4" s="53" t="s">
        <v>34</v>
      </c>
      <c r="AH4" s="53" t="s">
        <v>35</v>
      </c>
      <c r="AI4" s="53" t="s">
        <v>36</v>
      </c>
      <c r="AJ4" s="53" t="s">
        <v>37</v>
      </c>
      <c r="AK4" s="266"/>
      <c r="AL4" s="247"/>
    </row>
    <row r="5" spans="1:64" s="9" customFormat="1" ht="30.75" customHeight="1" x14ac:dyDescent="0.25">
      <c r="A5" s="4"/>
      <c r="B5" s="5" t="s">
        <v>58</v>
      </c>
      <c r="C5" s="5">
        <v>1</v>
      </c>
      <c r="D5" s="5"/>
      <c r="E5" s="5"/>
      <c r="F5" s="6" t="s">
        <v>158</v>
      </c>
      <c r="G5" s="6" t="s">
        <v>159</v>
      </c>
      <c r="H5" s="6" t="s">
        <v>160</v>
      </c>
      <c r="I5" s="6" t="s">
        <v>161</v>
      </c>
      <c r="J5" s="54" t="s">
        <v>100</v>
      </c>
      <c r="K5" s="55"/>
      <c r="L5" s="55"/>
      <c r="M5" s="55"/>
      <c r="N5" s="85"/>
      <c r="O5" s="56"/>
      <c r="P5" s="56"/>
      <c r="Q5" s="85"/>
      <c r="R5" s="56" t="s">
        <v>46</v>
      </c>
      <c r="S5" s="85" t="s">
        <v>12</v>
      </c>
      <c r="T5" s="85" t="s">
        <v>15</v>
      </c>
      <c r="U5" s="76" t="s">
        <v>39</v>
      </c>
      <c r="V5" s="109">
        <v>0.83</v>
      </c>
      <c r="W5" s="57" t="s">
        <v>40</v>
      </c>
      <c r="X5" s="58">
        <v>0.4</v>
      </c>
      <c r="Y5" s="58"/>
      <c r="Z5" s="59"/>
      <c r="AA5" s="58"/>
      <c r="AB5" s="59"/>
      <c r="AC5" s="58"/>
      <c r="AD5" s="59"/>
      <c r="AE5" s="59"/>
      <c r="AF5" s="59"/>
      <c r="AG5" s="59"/>
      <c r="AH5" s="59"/>
      <c r="AI5" s="59"/>
      <c r="AJ5" s="59"/>
      <c r="AK5" s="57" t="s">
        <v>41</v>
      </c>
      <c r="AL5" s="60">
        <f>AL6+AL9+AL13</f>
        <v>0</v>
      </c>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s="14" customFormat="1" ht="30.75" customHeight="1" x14ac:dyDescent="0.25">
      <c r="A6" s="10"/>
      <c r="B6" s="11" t="s">
        <v>58</v>
      </c>
      <c r="C6" s="11">
        <v>1</v>
      </c>
      <c r="D6" s="11">
        <v>1</v>
      </c>
      <c r="E6" s="11"/>
      <c r="F6" s="12" t="s">
        <v>158</v>
      </c>
      <c r="G6" s="12" t="s">
        <v>159</v>
      </c>
      <c r="H6" s="12" t="s">
        <v>160</v>
      </c>
      <c r="I6" s="12" t="s">
        <v>161</v>
      </c>
      <c r="J6" s="61"/>
      <c r="K6" s="95" t="s">
        <v>101</v>
      </c>
      <c r="L6" s="61"/>
      <c r="M6" s="61"/>
      <c r="N6" s="86"/>
      <c r="O6" s="62"/>
      <c r="P6" s="62"/>
      <c r="Q6" s="86"/>
      <c r="R6" s="62" t="s">
        <v>46</v>
      </c>
      <c r="S6" s="86" t="s">
        <v>12</v>
      </c>
      <c r="T6" s="86" t="s">
        <v>14</v>
      </c>
      <c r="U6" s="63" t="s">
        <v>102</v>
      </c>
      <c r="V6" s="110">
        <v>1</v>
      </c>
      <c r="W6" s="64" t="s">
        <v>40</v>
      </c>
      <c r="X6" s="64"/>
      <c r="Y6" s="65">
        <v>0.5</v>
      </c>
      <c r="Z6" s="65"/>
      <c r="AA6" s="65">
        <v>0.25</v>
      </c>
      <c r="AB6" s="62"/>
      <c r="AC6" s="65">
        <v>0.25</v>
      </c>
      <c r="AD6" s="66"/>
      <c r="AE6" s="65"/>
      <c r="AF6" s="66"/>
      <c r="AG6" s="66"/>
      <c r="AH6" s="66"/>
      <c r="AI6" s="66"/>
      <c r="AJ6" s="66"/>
      <c r="AK6" s="62" t="s">
        <v>41</v>
      </c>
      <c r="AL6" s="67">
        <f>SUM(AL7:AL8)</f>
        <v>0</v>
      </c>
      <c r="AM6" s="1"/>
      <c r="AN6" s="1"/>
      <c r="AO6" s="19"/>
      <c r="AP6" s="1"/>
      <c r="AQ6" s="1"/>
      <c r="AR6" s="1"/>
      <c r="AS6" s="1"/>
      <c r="AT6" s="1"/>
      <c r="AU6" s="1"/>
      <c r="AV6" s="1"/>
      <c r="AW6" s="1"/>
      <c r="AX6" s="1"/>
      <c r="AY6" s="1"/>
      <c r="AZ6" s="1"/>
      <c r="BA6" s="1"/>
      <c r="BB6" s="1"/>
      <c r="BC6" s="1"/>
      <c r="BD6" s="1"/>
      <c r="BE6" s="1"/>
      <c r="BF6" s="1"/>
      <c r="BG6" s="1"/>
      <c r="BH6" s="1"/>
      <c r="BI6" s="1"/>
      <c r="BJ6" s="1"/>
      <c r="BK6" s="1"/>
      <c r="BL6" s="1"/>
    </row>
    <row r="7" spans="1:64" s="18" customFormat="1" ht="30.75" customHeight="1" x14ac:dyDescent="0.25">
      <c r="A7" s="15" t="str">
        <f t="shared" ref="A7:A15" si="0">+ CONCATENATE("ID", "-", B7, "-",C7, ".", D7, ".", E7)</f>
        <v>ID-DPD-1.1.1</v>
      </c>
      <c r="B7" s="16" t="s">
        <v>58</v>
      </c>
      <c r="C7" s="16">
        <f>C6</f>
        <v>1</v>
      </c>
      <c r="D7" s="16">
        <v>1</v>
      </c>
      <c r="E7" s="16">
        <v>1</v>
      </c>
      <c r="F7" s="17" t="s">
        <v>158</v>
      </c>
      <c r="G7" s="17" t="s">
        <v>159</v>
      </c>
      <c r="H7" s="17" t="s">
        <v>160</v>
      </c>
      <c r="I7" s="17" t="s">
        <v>161</v>
      </c>
      <c r="J7" s="68"/>
      <c r="K7" s="69"/>
      <c r="L7" s="68" t="s">
        <v>103</v>
      </c>
      <c r="M7" s="69"/>
      <c r="N7" s="75" t="s">
        <v>104</v>
      </c>
      <c r="O7" s="70" t="s">
        <v>58</v>
      </c>
      <c r="P7" s="70" t="s">
        <v>105</v>
      </c>
      <c r="Q7" s="75" t="s">
        <v>106</v>
      </c>
      <c r="R7" s="70" t="s">
        <v>46</v>
      </c>
      <c r="S7" s="75" t="s">
        <v>12</v>
      </c>
      <c r="T7" s="75" t="s">
        <v>14</v>
      </c>
      <c r="U7" s="91"/>
      <c r="V7" s="71"/>
      <c r="W7" s="71"/>
      <c r="X7" s="70"/>
      <c r="Y7" s="71"/>
      <c r="Z7" s="71"/>
      <c r="AA7" s="71"/>
      <c r="AB7" s="71"/>
      <c r="AC7" s="71"/>
      <c r="AD7" s="72"/>
      <c r="AE7" s="72"/>
      <c r="AF7" s="72"/>
      <c r="AG7" s="73" t="s">
        <v>47</v>
      </c>
      <c r="AH7" s="73" t="s">
        <v>47</v>
      </c>
      <c r="AI7" s="73" t="s">
        <v>47</v>
      </c>
      <c r="AJ7" s="73" t="s">
        <v>47</v>
      </c>
      <c r="AK7" s="70" t="s">
        <v>41</v>
      </c>
      <c r="AL7" s="74">
        <v>0</v>
      </c>
    </row>
    <row r="8" spans="1:64" s="18" customFormat="1" ht="30.75" customHeight="1" x14ac:dyDescent="0.25">
      <c r="A8" s="15" t="str">
        <f t="shared" si="0"/>
        <v>ID-DPD-1.1.2</v>
      </c>
      <c r="B8" s="16" t="s">
        <v>58</v>
      </c>
      <c r="C8" s="16">
        <f>C6</f>
        <v>1</v>
      </c>
      <c r="D8" s="16">
        <v>1</v>
      </c>
      <c r="E8" s="16">
        <v>2</v>
      </c>
      <c r="F8" s="17" t="s">
        <v>158</v>
      </c>
      <c r="G8" s="17" t="s">
        <v>159</v>
      </c>
      <c r="H8" s="17" t="s">
        <v>160</v>
      </c>
      <c r="I8" s="17" t="s">
        <v>161</v>
      </c>
      <c r="J8" s="68"/>
      <c r="K8" s="69"/>
      <c r="L8" s="68" t="s">
        <v>107</v>
      </c>
      <c r="M8" s="69"/>
      <c r="N8" s="75" t="s">
        <v>108</v>
      </c>
      <c r="O8" s="70" t="s">
        <v>109</v>
      </c>
      <c r="P8" s="75" t="s">
        <v>110</v>
      </c>
      <c r="Q8" s="75" t="str">
        <f>'Libro de Códigos'!B7</f>
        <v>DRH</v>
      </c>
      <c r="R8" s="70" t="s">
        <v>46</v>
      </c>
      <c r="S8" s="75" t="s">
        <v>12</v>
      </c>
      <c r="T8" s="75" t="s">
        <v>12</v>
      </c>
      <c r="U8" s="91"/>
      <c r="V8" s="71"/>
      <c r="W8" s="71"/>
      <c r="X8" s="70"/>
      <c r="Y8" s="71"/>
      <c r="Z8" s="71"/>
      <c r="AA8" s="71"/>
      <c r="AB8" s="71"/>
      <c r="AC8" s="71"/>
      <c r="AD8" s="72"/>
      <c r="AE8" s="72"/>
      <c r="AF8" s="72"/>
      <c r="AG8" s="73" t="s">
        <v>47</v>
      </c>
      <c r="AH8" s="72"/>
      <c r="AI8" s="72"/>
      <c r="AJ8" s="72"/>
      <c r="AK8" s="70" t="s">
        <v>41</v>
      </c>
      <c r="AL8" s="74">
        <v>0</v>
      </c>
    </row>
    <row r="9" spans="1:64" s="14" customFormat="1" ht="30.75" customHeight="1" x14ac:dyDescent="0.25">
      <c r="A9" s="10"/>
      <c r="B9" s="11" t="s">
        <v>58</v>
      </c>
      <c r="C9" s="11">
        <v>1</v>
      </c>
      <c r="D9" s="11">
        <v>2</v>
      </c>
      <c r="E9" s="11"/>
      <c r="F9" s="12" t="s">
        <v>158</v>
      </c>
      <c r="G9" s="12" t="s">
        <v>159</v>
      </c>
      <c r="H9" s="12" t="s">
        <v>160</v>
      </c>
      <c r="I9" s="12" t="s">
        <v>161</v>
      </c>
      <c r="J9" s="61"/>
      <c r="K9" s="95" t="s">
        <v>111</v>
      </c>
      <c r="L9" s="61"/>
      <c r="M9" s="61"/>
      <c r="N9" s="86"/>
      <c r="O9" s="62"/>
      <c r="P9" s="62"/>
      <c r="Q9" s="86"/>
      <c r="R9" s="62" t="s">
        <v>46</v>
      </c>
      <c r="S9" s="86" t="s">
        <v>12</v>
      </c>
      <c r="T9" s="86" t="s">
        <v>15</v>
      </c>
      <c r="U9" s="63" t="s">
        <v>112</v>
      </c>
      <c r="V9" s="110">
        <v>1</v>
      </c>
      <c r="W9" s="64" t="s">
        <v>40</v>
      </c>
      <c r="X9" s="64"/>
      <c r="Y9" s="65">
        <v>0.25</v>
      </c>
      <c r="Z9" s="62"/>
      <c r="AA9" s="65">
        <v>0.25</v>
      </c>
      <c r="AB9" s="62"/>
      <c r="AC9" s="65">
        <v>0.25</v>
      </c>
      <c r="AD9" s="66"/>
      <c r="AE9" s="65">
        <v>0.25</v>
      </c>
      <c r="AF9" s="66"/>
      <c r="AG9" s="66"/>
      <c r="AH9" s="66"/>
      <c r="AI9" s="66"/>
      <c r="AJ9" s="66"/>
      <c r="AK9" s="62" t="s">
        <v>41</v>
      </c>
      <c r="AL9" s="67">
        <f>SUM(AL10:AL12)</f>
        <v>0</v>
      </c>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s="18" customFormat="1" ht="30.75" customHeight="1" x14ac:dyDescent="0.25">
      <c r="A10" s="15" t="str">
        <f t="shared" si="0"/>
        <v>ID-DPD-1.2.1</v>
      </c>
      <c r="B10" s="16" t="s">
        <v>58</v>
      </c>
      <c r="C10" s="16">
        <v>1</v>
      </c>
      <c r="D10" s="16">
        <f>D9</f>
        <v>2</v>
      </c>
      <c r="E10" s="16">
        <v>1</v>
      </c>
      <c r="F10" s="17" t="s">
        <v>158</v>
      </c>
      <c r="G10" s="17" t="s">
        <v>159</v>
      </c>
      <c r="H10" s="17" t="s">
        <v>160</v>
      </c>
      <c r="I10" s="17" t="s">
        <v>161</v>
      </c>
      <c r="J10" s="68"/>
      <c r="K10" s="69"/>
      <c r="L10" s="68" t="s">
        <v>43</v>
      </c>
      <c r="M10" s="69"/>
      <c r="N10" s="75" t="s">
        <v>44</v>
      </c>
      <c r="O10" s="70" t="s">
        <v>45</v>
      </c>
      <c r="P10" s="70" t="s">
        <v>113</v>
      </c>
      <c r="Q10" s="75" t="str">
        <f>'Libro de Códigos'!B4</f>
        <v>DAF</v>
      </c>
      <c r="R10" s="70" t="s">
        <v>46</v>
      </c>
      <c r="S10" s="75" t="s">
        <v>12</v>
      </c>
      <c r="T10" s="75" t="s">
        <v>15</v>
      </c>
      <c r="U10" s="91"/>
      <c r="V10" s="71"/>
      <c r="W10" s="71"/>
      <c r="X10" s="70"/>
      <c r="Y10" s="71"/>
      <c r="Z10" s="71"/>
      <c r="AA10" s="71"/>
      <c r="AB10" s="71"/>
      <c r="AC10" s="71"/>
      <c r="AD10" s="72"/>
      <c r="AE10" s="72"/>
      <c r="AF10" s="72"/>
      <c r="AG10" s="73" t="s">
        <v>47</v>
      </c>
      <c r="AH10" s="73" t="s">
        <v>47</v>
      </c>
      <c r="AI10" s="73" t="s">
        <v>47</v>
      </c>
      <c r="AJ10" s="73" t="s">
        <v>47</v>
      </c>
      <c r="AK10" s="70" t="s">
        <v>41</v>
      </c>
      <c r="AL10" s="74">
        <v>0</v>
      </c>
    </row>
    <row r="11" spans="1:64" s="18" customFormat="1" ht="30.75" customHeight="1" x14ac:dyDescent="0.25">
      <c r="A11" s="15" t="str">
        <f t="shared" si="0"/>
        <v>ID-DPD-1.2.2</v>
      </c>
      <c r="B11" s="16" t="s">
        <v>58</v>
      </c>
      <c r="C11" s="16">
        <v>1</v>
      </c>
      <c r="D11" s="16">
        <f>D9</f>
        <v>2</v>
      </c>
      <c r="E11" s="16">
        <v>2</v>
      </c>
      <c r="F11" s="17" t="s">
        <v>158</v>
      </c>
      <c r="G11" s="17" t="s">
        <v>159</v>
      </c>
      <c r="H11" s="17" t="s">
        <v>160</v>
      </c>
      <c r="I11" s="17" t="s">
        <v>161</v>
      </c>
      <c r="J11" s="68"/>
      <c r="K11" s="69"/>
      <c r="L11" s="68" t="s">
        <v>114</v>
      </c>
      <c r="M11" s="69"/>
      <c r="N11" s="75" t="s">
        <v>49</v>
      </c>
      <c r="O11" s="70" t="s">
        <v>58</v>
      </c>
      <c r="P11" s="70" t="s">
        <v>105</v>
      </c>
      <c r="Q11" s="75" t="str">
        <f>'Libro de Códigos'!B9</f>
        <v>DTI</v>
      </c>
      <c r="R11" s="70" t="s">
        <v>59</v>
      </c>
      <c r="S11" s="75" t="s">
        <v>13</v>
      </c>
      <c r="T11" s="75" t="s">
        <v>15</v>
      </c>
      <c r="U11" s="91"/>
      <c r="V11" s="71"/>
      <c r="W11" s="71"/>
      <c r="X11" s="70"/>
      <c r="Y11" s="71"/>
      <c r="Z11" s="71"/>
      <c r="AA11" s="71"/>
      <c r="AB11" s="71"/>
      <c r="AC11" s="71"/>
      <c r="AD11" s="72"/>
      <c r="AE11" s="72"/>
      <c r="AF11" s="72"/>
      <c r="AG11" s="73"/>
      <c r="AH11" s="73" t="s">
        <v>52</v>
      </c>
      <c r="AI11" s="73" t="s">
        <v>53</v>
      </c>
      <c r="AJ11" s="73" t="s">
        <v>53</v>
      </c>
      <c r="AK11" s="70" t="s">
        <v>41</v>
      </c>
      <c r="AL11" s="74">
        <v>0</v>
      </c>
    </row>
    <row r="12" spans="1:64" s="18" customFormat="1" ht="30.75" customHeight="1" x14ac:dyDescent="0.25">
      <c r="A12" s="15" t="str">
        <f t="shared" si="0"/>
        <v>ID-DPD-1.2.3</v>
      </c>
      <c r="B12" s="16" t="s">
        <v>58</v>
      </c>
      <c r="C12" s="16">
        <v>1</v>
      </c>
      <c r="D12" s="16">
        <f>D9</f>
        <v>2</v>
      </c>
      <c r="E12" s="16">
        <v>3</v>
      </c>
      <c r="F12" s="17"/>
      <c r="G12" s="17"/>
      <c r="H12" s="17"/>
      <c r="I12" s="17"/>
      <c r="J12" s="68"/>
      <c r="K12" s="69"/>
      <c r="L12" s="68" t="s">
        <v>54</v>
      </c>
      <c r="M12" s="69"/>
      <c r="N12" s="75" t="s">
        <v>55</v>
      </c>
      <c r="O12" s="70" t="s">
        <v>58</v>
      </c>
      <c r="P12" s="70" t="s">
        <v>105</v>
      </c>
      <c r="Q12" s="75" t="str">
        <f>'Libro de Códigos'!B7</f>
        <v>DRH</v>
      </c>
      <c r="R12" s="70" t="s">
        <v>59</v>
      </c>
      <c r="S12" s="75" t="s">
        <v>60</v>
      </c>
      <c r="T12" s="75" t="s">
        <v>60</v>
      </c>
      <c r="U12" s="91"/>
      <c r="V12" s="71"/>
      <c r="W12" s="71"/>
      <c r="X12" s="70"/>
      <c r="Y12" s="71"/>
      <c r="Z12" s="71"/>
      <c r="AA12" s="71"/>
      <c r="AB12" s="71"/>
      <c r="AC12" s="71"/>
      <c r="AD12" s="72"/>
      <c r="AE12" s="72"/>
      <c r="AF12" s="72"/>
      <c r="AG12" s="72"/>
      <c r="AH12" s="72"/>
      <c r="AI12" s="72"/>
      <c r="AJ12" s="72"/>
      <c r="AK12" s="70" t="s">
        <v>41</v>
      </c>
      <c r="AL12" s="74">
        <v>0</v>
      </c>
    </row>
    <row r="13" spans="1:64" s="14" customFormat="1" ht="30.75" customHeight="1" x14ac:dyDescent="0.25">
      <c r="A13" s="10"/>
      <c r="B13" s="11" t="s">
        <v>58</v>
      </c>
      <c r="C13" s="11">
        <v>1</v>
      </c>
      <c r="D13" s="11">
        <v>3</v>
      </c>
      <c r="E13" s="11"/>
      <c r="F13" s="12" t="s">
        <v>158</v>
      </c>
      <c r="G13" s="12" t="s">
        <v>159</v>
      </c>
      <c r="H13" s="12" t="s">
        <v>160</v>
      </c>
      <c r="I13" s="12" t="s">
        <v>161</v>
      </c>
      <c r="J13" s="61"/>
      <c r="K13" s="95" t="s">
        <v>115</v>
      </c>
      <c r="L13" s="61"/>
      <c r="M13" s="61"/>
      <c r="N13" s="86"/>
      <c r="O13" s="62"/>
      <c r="P13" s="62"/>
      <c r="Q13" s="86"/>
      <c r="R13" s="62" t="s">
        <v>59</v>
      </c>
      <c r="S13" s="86" t="s">
        <v>13</v>
      </c>
      <c r="T13" s="86" t="s">
        <v>15</v>
      </c>
      <c r="U13" s="63" t="s">
        <v>116</v>
      </c>
      <c r="V13" s="110">
        <v>0.5</v>
      </c>
      <c r="W13" s="64" t="s">
        <v>40</v>
      </c>
      <c r="X13" s="64"/>
      <c r="Y13" s="62"/>
      <c r="Z13" s="62"/>
      <c r="AA13" s="65">
        <v>0.1</v>
      </c>
      <c r="AB13" s="62"/>
      <c r="AC13" s="65">
        <v>0.1</v>
      </c>
      <c r="AD13" s="66"/>
      <c r="AE13" s="65">
        <v>0.3</v>
      </c>
      <c r="AF13" s="66"/>
      <c r="AG13" s="66"/>
      <c r="AH13" s="66"/>
      <c r="AI13" s="66"/>
      <c r="AJ13" s="66"/>
      <c r="AK13" s="62" t="s">
        <v>41</v>
      </c>
      <c r="AL13" s="67">
        <f>SUM(AL14:AL15)</f>
        <v>0</v>
      </c>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18" customFormat="1" ht="30.75" customHeight="1" x14ac:dyDescent="0.25">
      <c r="A14" s="15" t="str">
        <f t="shared" si="0"/>
        <v>ID-DPD-1.3.1</v>
      </c>
      <c r="B14" s="16" t="s">
        <v>58</v>
      </c>
      <c r="C14" s="16">
        <v>1</v>
      </c>
      <c r="D14" s="16">
        <f>D13</f>
        <v>3</v>
      </c>
      <c r="E14" s="16">
        <v>1</v>
      </c>
      <c r="F14" s="17" t="s">
        <v>158</v>
      </c>
      <c r="G14" s="17" t="s">
        <v>159</v>
      </c>
      <c r="H14" s="17" t="s">
        <v>160</v>
      </c>
      <c r="I14" s="17" t="s">
        <v>161</v>
      </c>
      <c r="J14" s="68"/>
      <c r="K14" s="69"/>
      <c r="L14" s="68" t="s">
        <v>117</v>
      </c>
      <c r="M14" s="69"/>
      <c r="N14" s="75" t="s">
        <v>118</v>
      </c>
      <c r="O14" s="70" t="s">
        <v>58</v>
      </c>
      <c r="P14" s="70" t="s">
        <v>105</v>
      </c>
      <c r="Q14" s="75" t="str">
        <f>'Libro de Códigos'!B3</f>
        <v>DDE</v>
      </c>
      <c r="R14" s="70" t="s">
        <v>59</v>
      </c>
      <c r="S14" s="75" t="s">
        <v>13</v>
      </c>
      <c r="T14" s="75" t="s">
        <v>15</v>
      </c>
      <c r="U14" s="91"/>
      <c r="V14" s="71"/>
      <c r="W14" s="71"/>
      <c r="X14" s="70"/>
      <c r="Y14" s="71"/>
      <c r="Z14" s="71"/>
      <c r="AA14" s="71"/>
      <c r="AB14" s="71"/>
      <c r="AC14" s="71"/>
      <c r="AD14" s="72"/>
      <c r="AE14" s="72"/>
      <c r="AF14" s="72"/>
      <c r="AG14" s="72"/>
      <c r="AH14" s="72"/>
      <c r="AI14" s="72"/>
      <c r="AJ14" s="72"/>
      <c r="AK14" s="70" t="s">
        <v>41</v>
      </c>
      <c r="AL14" s="74">
        <v>0</v>
      </c>
    </row>
    <row r="15" spans="1:64" s="18" customFormat="1" ht="30.75" customHeight="1" x14ac:dyDescent="0.25">
      <c r="A15" s="15" t="str">
        <f t="shared" si="0"/>
        <v>ID-DPD-1.3.2</v>
      </c>
      <c r="B15" s="16" t="s">
        <v>58</v>
      </c>
      <c r="C15" s="16">
        <v>1</v>
      </c>
      <c r="D15" s="16">
        <f>D13</f>
        <v>3</v>
      </c>
      <c r="E15" s="16">
        <v>2</v>
      </c>
      <c r="F15" s="17" t="s">
        <v>158</v>
      </c>
      <c r="G15" s="17" t="s">
        <v>159</v>
      </c>
      <c r="H15" s="17" t="s">
        <v>160</v>
      </c>
      <c r="I15" s="17" t="s">
        <v>161</v>
      </c>
      <c r="J15" s="68"/>
      <c r="K15" s="69"/>
      <c r="L15" s="69" t="s">
        <v>119</v>
      </c>
      <c r="M15" s="69"/>
      <c r="N15" s="75" t="s">
        <v>120</v>
      </c>
      <c r="O15" s="70" t="s">
        <v>58</v>
      </c>
      <c r="P15" s="75" t="s">
        <v>110</v>
      </c>
      <c r="Q15" s="75" t="s">
        <v>106</v>
      </c>
      <c r="R15" s="70" t="s">
        <v>59</v>
      </c>
      <c r="S15" s="75" t="s">
        <v>14</v>
      </c>
      <c r="T15" s="75" t="s">
        <v>15</v>
      </c>
      <c r="U15" s="91"/>
      <c r="V15" s="71"/>
      <c r="W15" s="71"/>
      <c r="X15" s="70"/>
      <c r="Y15" s="71"/>
      <c r="Z15" s="71"/>
      <c r="AA15" s="71"/>
      <c r="AB15" s="71"/>
      <c r="AC15" s="71"/>
      <c r="AD15" s="72"/>
      <c r="AE15" s="72"/>
      <c r="AF15" s="72"/>
      <c r="AG15" s="72"/>
      <c r="AH15" s="72"/>
      <c r="AI15" s="72"/>
      <c r="AJ15" s="72"/>
      <c r="AK15" s="70" t="s">
        <v>41</v>
      </c>
      <c r="AL15" s="74">
        <v>0</v>
      </c>
    </row>
    <row r="16" spans="1:64" s="9" customFormat="1" ht="30.75" customHeight="1" x14ac:dyDescent="0.25">
      <c r="A16" s="4"/>
      <c r="B16" s="5" t="s">
        <v>58</v>
      </c>
      <c r="C16" s="5">
        <v>2</v>
      </c>
      <c r="D16" s="5"/>
      <c r="E16" s="5"/>
      <c r="F16" s="6" t="s">
        <v>158</v>
      </c>
      <c r="G16" s="6" t="s">
        <v>159</v>
      </c>
      <c r="H16" s="6" t="s">
        <v>160</v>
      </c>
      <c r="I16" s="6" t="s">
        <v>161</v>
      </c>
      <c r="J16" s="54" t="s">
        <v>121</v>
      </c>
      <c r="K16" s="55"/>
      <c r="L16" s="55"/>
      <c r="M16" s="55"/>
      <c r="N16" s="85"/>
      <c r="O16" s="56"/>
      <c r="P16" s="56"/>
      <c r="Q16" s="85"/>
      <c r="R16" s="56" t="s">
        <v>59</v>
      </c>
      <c r="S16" s="85" t="s">
        <v>14</v>
      </c>
      <c r="T16" s="85" t="s">
        <v>15</v>
      </c>
      <c r="U16" s="76" t="s">
        <v>122</v>
      </c>
      <c r="V16" s="109">
        <v>0.65</v>
      </c>
      <c r="W16" s="57" t="s">
        <v>40</v>
      </c>
      <c r="X16" s="58">
        <v>0.2</v>
      </c>
      <c r="Y16" s="59"/>
      <c r="Z16" s="59"/>
      <c r="AA16" s="59"/>
      <c r="AB16" s="59"/>
      <c r="AC16" s="59"/>
      <c r="AD16" s="59"/>
      <c r="AE16" s="59"/>
      <c r="AF16" s="59"/>
      <c r="AG16" s="59"/>
      <c r="AH16" s="59"/>
      <c r="AI16" s="59"/>
      <c r="AJ16" s="59"/>
      <c r="AK16" s="57" t="s">
        <v>41</v>
      </c>
      <c r="AL16" s="60">
        <f>AL17+AL22</f>
        <v>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14" customFormat="1" ht="30.75" customHeight="1" x14ac:dyDescent="0.25">
      <c r="A17" s="10"/>
      <c r="B17" s="11" t="s">
        <v>58</v>
      </c>
      <c r="C17" s="11">
        <f>C16</f>
        <v>2</v>
      </c>
      <c r="D17" s="11">
        <v>1</v>
      </c>
      <c r="E17" s="11"/>
      <c r="F17" s="12" t="s">
        <v>158</v>
      </c>
      <c r="G17" s="12" t="s">
        <v>159</v>
      </c>
      <c r="H17" s="12" t="s">
        <v>160</v>
      </c>
      <c r="I17" s="12" t="s">
        <v>161</v>
      </c>
      <c r="J17" s="61"/>
      <c r="K17" s="95" t="s">
        <v>123</v>
      </c>
      <c r="L17" s="61"/>
      <c r="M17" s="61"/>
      <c r="N17" s="86"/>
      <c r="O17" s="62"/>
      <c r="P17" s="62"/>
      <c r="Q17" s="86"/>
      <c r="R17" s="62" t="s">
        <v>59</v>
      </c>
      <c r="S17" s="86" t="s">
        <v>14</v>
      </c>
      <c r="T17" s="86" t="s">
        <v>15</v>
      </c>
      <c r="U17" s="63" t="s">
        <v>124</v>
      </c>
      <c r="V17" s="110">
        <v>1</v>
      </c>
      <c r="W17" s="64" t="s">
        <v>40</v>
      </c>
      <c r="X17" s="64"/>
      <c r="Y17" s="62"/>
      <c r="Z17" s="62"/>
      <c r="AA17" s="62"/>
      <c r="AB17" s="62"/>
      <c r="AC17" s="65">
        <v>0.3</v>
      </c>
      <c r="AD17" s="66"/>
      <c r="AE17" s="65">
        <v>0.7</v>
      </c>
      <c r="AF17" s="66"/>
      <c r="AG17" s="66"/>
      <c r="AH17" s="66"/>
      <c r="AI17" s="66"/>
      <c r="AJ17" s="66"/>
      <c r="AK17" s="62" t="s">
        <v>41</v>
      </c>
      <c r="AL17" s="67">
        <f>SUM(AL18:AL21)</f>
        <v>0</v>
      </c>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8" customFormat="1" ht="30.75" customHeight="1" x14ac:dyDescent="0.25">
      <c r="A18" s="15" t="str">
        <f t="shared" ref="A18:A21" si="1">+ CONCATENATE("ID", "-", B18, "-",C18, ".", D18, ".", E18)</f>
        <v>ID-DPD-2.1.1</v>
      </c>
      <c r="B18" s="16" t="s">
        <v>58</v>
      </c>
      <c r="C18" s="16">
        <f>C$17</f>
        <v>2</v>
      </c>
      <c r="D18" s="16">
        <f>D$17</f>
        <v>1</v>
      </c>
      <c r="E18" s="16">
        <v>1</v>
      </c>
      <c r="F18" s="17" t="s">
        <v>158</v>
      </c>
      <c r="G18" s="17" t="s">
        <v>159</v>
      </c>
      <c r="H18" s="17" t="s">
        <v>160</v>
      </c>
      <c r="I18" s="17" t="s">
        <v>161</v>
      </c>
      <c r="J18" s="68"/>
      <c r="K18" s="69"/>
      <c r="L18" s="68" t="s">
        <v>125</v>
      </c>
      <c r="M18" s="69"/>
      <c r="N18" s="75" t="s">
        <v>126</v>
      </c>
      <c r="O18" s="70" t="s">
        <v>58</v>
      </c>
      <c r="P18" s="70" t="s">
        <v>105</v>
      </c>
      <c r="Q18" s="75" t="s">
        <v>106</v>
      </c>
      <c r="R18" s="70" t="s">
        <v>59</v>
      </c>
      <c r="S18" s="75" t="s">
        <v>14</v>
      </c>
      <c r="T18" s="75" t="s">
        <v>15</v>
      </c>
      <c r="U18" s="91"/>
      <c r="V18" s="71"/>
      <c r="W18" s="71"/>
      <c r="X18" s="70"/>
      <c r="Y18" s="71"/>
      <c r="Z18" s="71"/>
      <c r="AA18" s="71"/>
      <c r="AB18" s="71"/>
      <c r="AC18" s="71"/>
      <c r="AD18" s="72"/>
      <c r="AE18" s="72"/>
      <c r="AF18" s="72"/>
      <c r="AG18" s="72"/>
      <c r="AH18" s="72"/>
      <c r="AI18" s="73" t="s">
        <v>53</v>
      </c>
      <c r="AJ18" s="73" t="s">
        <v>53</v>
      </c>
      <c r="AK18" s="70" t="s">
        <v>41</v>
      </c>
      <c r="AL18" s="74">
        <v>0</v>
      </c>
    </row>
    <row r="19" spans="1:64" s="18" customFormat="1" ht="30.75" customHeight="1" x14ac:dyDescent="0.25">
      <c r="A19" s="15" t="str">
        <f t="shared" si="1"/>
        <v>ID-DPD-2.1.2</v>
      </c>
      <c r="B19" s="16" t="s">
        <v>58</v>
      </c>
      <c r="C19" s="16">
        <f t="shared" ref="C19:D21" si="2">C$17</f>
        <v>2</v>
      </c>
      <c r="D19" s="16">
        <f t="shared" si="2"/>
        <v>1</v>
      </c>
      <c r="E19" s="16">
        <v>2</v>
      </c>
      <c r="F19" s="17" t="s">
        <v>158</v>
      </c>
      <c r="G19" s="17" t="s">
        <v>159</v>
      </c>
      <c r="H19" s="17" t="s">
        <v>160</v>
      </c>
      <c r="I19" s="17" t="s">
        <v>161</v>
      </c>
      <c r="J19" s="68"/>
      <c r="K19" s="69"/>
      <c r="L19" s="68" t="s">
        <v>127</v>
      </c>
      <c r="M19" s="69"/>
      <c r="N19" s="75" t="s">
        <v>128</v>
      </c>
      <c r="O19" s="70" t="s">
        <v>58</v>
      </c>
      <c r="P19" s="70" t="s">
        <v>105</v>
      </c>
      <c r="Q19" s="75" t="s">
        <v>106</v>
      </c>
      <c r="R19" s="70" t="s">
        <v>59</v>
      </c>
      <c r="S19" s="75" t="s">
        <v>14</v>
      </c>
      <c r="T19" s="75" t="s">
        <v>14</v>
      </c>
      <c r="U19" s="91"/>
      <c r="V19" s="71"/>
      <c r="W19" s="71"/>
      <c r="X19" s="70"/>
      <c r="Y19" s="71"/>
      <c r="Z19" s="71"/>
      <c r="AA19" s="71"/>
      <c r="AB19" s="71"/>
      <c r="AC19" s="71"/>
      <c r="AD19" s="72"/>
      <c r="AE19" s="72"/>
      <c r="AF19" s="72"/>
      <c r="AG19" s="72"/>
      <c r="AH19" s="72"/>
      <c r="AI19" s="72"/>
      <c r="AJ19" s="72"/>
      <c r="AK19" s="70" t="s">
        <v>41</v>
      </c>
      <c r="AL19" s="74">
        <v>0</v>
      </c>
    </row>
    <row r="20" spans="1:64" s="18" customFormat="1" ht="30.75" customHeight="1" x14ac:dyDescent="0.25">
      <c r="A20" s="15" t="str">
        <f t="shared" si="1"/>
        <v>ID-DPD-2.1.3</v>
      </c>
      <c r="B20" s="16" t="s">
        <v>58</v>
      </c>
      <c r="C20" s="16">
        <f t="shared" si="2"/>
        <v>2</v>
      </c>
      <c r="D20" s="16">
        <f t="shared" si="2"/>
        <v>1</v>
      </c>
      <c r="E20" s="16">
        <v>3</v>
      </c>
      <c r="F20" s="17" t="s">
        <v>158</v>
      </c>
      <c r="G20" s="17" t="s">
        <v>159</v>
      </c>
      <c r="H20" s="17" t="s">
        <v>160</v>
      </c>
      <c r="I20" s="17" t="s">
        <v>161</v>
      </c>
      <c r="J20" s="68"/>
      <c r="K20" s="69"/>
      <c r="L20" s="68" t="s">
        <v>129</v>
      </c>
      <c r="M20" s="69"/>
      <c r="N20" s="75" t="s">
        <v>130</v>
      </c>
      <c r="O20" s="70" t="s">
        <v>58</v>
      </c>
      <c r="P20" s="70" t="s">
        <v>105</v>
      </c>
      <c r="Q20" s="75" t="s">
        <v>106</v>
      </c>
      <c r="R20" s="70" t="s">
        <v>59</v>
      </c>
      <c r="S20" s="75" t="s">
        <v>15</v>
      </c>
      <c r="T20" s="75" t="s">
        <v>15</v>
      </c>
      <c r="U20" s="91"/>
      <c r="V20" s="71"/>
      <c r="W20" s="71"/>
      <c r="X20" s="70"/>
      <c r="Y20" s="71"/>
      <c r="Z20" s="71"/>
      <c r="AA20" s="71"/>
      <c r="AB20" s="71"/>
      <c r="AC20" s="71"/>
      <c r="AD20" s="72"/>
      <c r="AE20" s="72"/>
      <c r="AF20" s="72"/>
      <c r="AG20" s="72"/>
      <c r="AH20" s="72"/>
      <c r="AI20" s="72"/>
      <c r="AJ20" s="72"/>
      <c r="AK20" s="70" t="s">
        <v>41</v>
      </c>
      <c r="AL20" s="74">
        <v>0</v>
      </c>
    </row>
    <row r="21" spans="1:64" s="18" customFormat="1" ht="30.75" customHeight="1" x14ac:dyDescent="0.25">
      <c r="A21" s="15" t="str">
        <f t="shared" si="1"/>
        <v>ID-DPD-2.1.4</v>
      </c>
      <c r="B21" s="16" t="s">
        <v>58</v>
      </c>
      <c r="C21" s="16">
        <f t="shared" si="2"/>
        <v>2</v>
      </c>
      <c r="D21" s="16">
        <f t="shared" si="2"/>
        <v>1</v>
      </c>
      <c r="E21" s="16">
        <v>4</v>
      </c>
      <c r="F21" s="17" t="s">
        <v>158</v>
      </c>
      <c r="G21" s="17" t="s">
        <v>159</v>
      </c>
      <c r="H21" s="17" t="s">
        <v>160</v>
      </c>
      <c r="I21" s="17" t="s">
        <v>161</v>
      </c>
      <c r="J21" s="68"/>
      <c r="K21" s="69"/>
      <c r="L21" s="68" t="s">
        <v>131</v>
      </c>
      <c r="M21" s="69"/>
      <c r="N21" s="75" t="s">
        <v>132</v>
      </c>
      <c r="O21" s="70" t="s">
        <v>58</v>
      </c>
      <c r="P21" s="70" t="s">
        <v>105</v>
      </c>
      <c r="Q21" s="75" t="s">
        <v>106</v>
      </c>
      <c r="R21" s="70" t="s">
        <v>59</v>
      </c>
      <c r="S21" s="75" t="s">
        <v>15</v>
      </c>
      <c r="T21" s="75" t="s">
        <v>15</v>
      </c>
      <c r="U21" s="91"/>
      <c r="V21" s="71"/>
      <c r="W21" s="71"/>
      <c r="X21" s="70"/>
      <c r="Y21" s="71"/>
      <c r="Z21" s="71"/>
      <c r="AA21" s="71"/>
      <c r="AB21" s="71"/>
      <c r="AC21" s="71"/>
      <c r="AD21" s="72"/>
      <c r="AE21" s="72"/>
      <c r="AF21" s="72"/>
      <c r="AG21" s="72"/>
      <c r="AH21" s="72"/>
      <c r="AI21" s="72"/>
      <c r="AJ21" s="72"/>
      <c r="AK21" s="70" t="s">
        <v>41</v>
      </c>
      <c r="AL21" s="74">
        <v>0</v>
      </c>
    </row>
    <row r="22" spans="1:64" s="14" customFormat="1" ht="30.75" customHeight="1" x14ac:dyDescent="0.25">
      <c r="A22" s="10"/>
      <c r="B22" s="11" t="s">
        <v>58</v>
      </c>
      <c r="C22" s="11">
        <f>C16</f>
        <v>2</v>
      </c>
      <c r="D22" s="11">
        <v>2</v>
      </c>
      <c r="E22" s="11"/>
      <c r="F22" s="12" t="s">
        <v>158</v>
      </c>
      <c r="G22" s="12" t="s">
        <v>159</v>
      </c>
      <c r="H22" s="12" t="s">
        <v>160</v>
      </c>
      <c r="I22" s="12" t="s">
        <v>161</v>
      </c>
      <c r="J22" s="61"/>
      <c r="K22" s="95" t="s">
        <v>133</v>
      </c>
      <c r="L22" s="61"/>
      <c r="M22" s="61"/>
      <c r="N22" s="86"/>
      <c r="O22" s="62"/>
      <c r="P22" s="62"/>
      <c r="Q22" s="86"/>
      <c r="R22" s="62" t="s">
        <v>59</v>
      </c>
      <c r="S22" s="86" t="s">
        <v>15</v>
      </c>
      <c r="T22" s="86" t="s">
        <v>15</v>
      </c>
      <c r="U22" s="63" t="s">
        <v>134</v>
      </c>
      <c r="V22" s="110">
        <v>0.3</v>
      </c>
      <c r="W22" s="64" t="s">
        <v>40</v>
      </c>
      <c r="X22" s="64"/>
      <c r="Y22" s="62"/>
      <c r="Z22" s="62"/>
      <c r="AA22" s="62"/>
      <c r="AB22" s="62"/>
      <c r="AC22" s="62"/>
      <c r="AD22" s="66"/>
      <c r="AE22" s="77">
        <v>0.3</v>
      </c>
      <c r="AF22" s="66"/>
      <c r="AG22" s="66"/>
      <c r="AH22" s="66"/>
      <c r="AI22" s="66"/>
      <c r="AJ22" s="66"/>
      <c r="AK22" s="62" t="s">
        <v>41</v>
      </c>
      <c r="AL22" s="67">
        <f>SUM(AL23:AL24)</f>
        <v>0</v>
      </c>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18" customFormat="1" ht="30.75" customHeight="1" x14ac:dyDescent="0.25">
      <c r="A23" s="15" t="str">
        <f t="shared" ref="A23:A24" si="3">+ CONCATENATE("ID", "-", B23, "-",C23, ".", D23, ".", E23)</f>
        <v>ID-DPD-2.2.1</v>
      </c>
      <c r="B23" s="16" t="s">
        <v>58</v>
      </c>
      <c r="C23" s="16">
        <f>C22</f>
        <v>2</v>
      </c>
      <c r="D23" s="16">
        <f>D22</f>
        <v>2</v>
      </c>
      <c r="E23" s="16">
        <v>1</v>
      </c>
      <c r="F23" s="17" t="s">
        <v>158</v>
      </c>
      <c r="G23" s="17" t="s">
        <v>159</v>
      </c>
      <c r="H23" s="17" t="s">
        <v>160</v>
      </c>
      <c r="I23" s="17" t="s">
        <v>161</v>
      </c>
      <c r="J23" s="68"/>
      <c r="K23" s="69"/>
      <c r="L23" s="68" t="s">
        <v>135</v>
      </c>
      <c r="M23" s="69"/>
      <c r="N23" s="75" t="s">
        <v>136</v>
      </c>
      <c r="O23" s="70" t="s">
        <v>58</v>
      </c>
      <c r="P23" s="75" t="s">
        <v>110</v>
      </c>
      <c r="Q23" s="75" t="s">
        <v>106</v>
      </c>
      <c r="R23" s="70" t="s">
        <v>59</v>
      </c>
      <c r="S23" s="75" t="s">
        <v>15</v>
      </c>
      <c r="T23" s="75" t="s">
        <v>15</v>
      </c>
      <c r="U23" s="91"/>
      <c r="V23" s="71"/>
      <c r="W23" s="71"/>
      <c r="X23" s="70"/>
      <c r="Y23" s="71"/>
      <c r="Z23" s="71"/>
      <c r="AA23" s="71"/>
      <c r="AB23" s="71"/>
      <c r="AC23" s="71"/>
      <c r="AD23" s="72"/>
      <c r="AE23" s="72"/>
      <c r="AF23" s="72"/>
      <c r="AG23" s="72"/>
      <c r="AH23" s="72"/>
      <c r="AI23" s="72"/>
      <c r="AJ23" s="72"/>
      <c r="AK23" s="70" t="s">
        <v>41</v>
      </c>
      <c r="AL23" s="74">
        <v>0</v>
      </c>
    </row>
    <row r="24" spans="1:64" s="18" customFormat="1" ht="30.75" customHeight="1" x14ac:dyDescent="0.25">
      <c r="A24" s="15" t="str">
        <f t="shared" si="3"/>
        <v>ID-DPD-2.2.2</v>
      </c>
      <c r="B24" s="16" t="s">
        <v>58</v>
      </c>
      <c r="C24" s="16">
        <f>C22</f>
        <v>2</v>
      </c>
      <c r="D24" s="16">
        <f>D22</f>
        <v>2</v>
      </c>
      <c r="E24" s="16">
        <v>2</v>
      </c>
      <c r="F24" s="17" t="s">
        <v>158</v>
      </c>
      <c r="G24" s="17" t="s">
        <v>159</v>
      </c>
      <c r="H24" s="17" t="s">
        <v>160</v>
      </c>
      <c r="I24" s="17" t="s">
        <v>161</v>
      </c>
      <c r="J24" s="68"/>
      <c r="K24" s="69"/>
      <c r="L24" s="68" t="s">
        <v>137</v>
      </c>
      <c r="M24" s="69"/>
      <c r="N24" s="75" t="s">
        <v>138</v>
      </c>
      <c r="O24" s="70" t="s">
        <v>109</v>
      </c>
      <c r="P24" s="75" t="s">
        <v>110</v>
      </c>
      <c r="Q24" s="75" t="s">
        <v>106</v>
      </c>
      <c r="R24" s="70" t="s">
        <v>59</v>
      </c>
      <c r="S24" s="75" t="s">
        <v>15</v>
      </c>
      <c r="T24" s="75" t="s">
        <v>15</v>
      </c>
      <c r="U24" s="91"/>
      <c r="V24" s="71"/>
      <c r="W24" s="71"/>
      <c r="X24" s="70"/>
      <c r="Y24" s="71"/>
      <c r="Z24" s="71"/>
      <c r="AA24" s="71"/>
      <c r="AB24" s="71"/>
      <c r="AC24" s="71"/>
      <c r="AD24" s="72"/>
      <c r="AE24" s="72"/>
      <c r="AF24" s="72"/>
      <c r="AG24" s="72"/>
      <c r="AH24" s="72"/>
      <c r="AI24" s="72"/>
      <c r="AJ24" s="72"/>
      <c r="AK24" s="70" t="s">
        <v>41</v>
      </c>
      <c r="AL24" s="74">
        <v>0</v>
      </c>
    </row>
    <row r="25" spans="1:64" s="9" customFormat="1" ht="30.75" customHeight="1" x14ac:dyDescent="0.25">
      <c r="A25" s="4"/>
      <c r="B25" s="5" t="s">
        <v>58</v>
      </c>
      <c r="C25" s="5">
        <v>3</v>
      </c>
      <c r="D25" s="5"/>
      <c r="E25" s="5"/>
      <c r="F25" s="6" t="s">
        <v>158</v>
      </c>
      <c r="G25" s="6" t="s">
        <v>159</v>
      </c>
      <c r="H25" s="6" t="s">
        <v>160</v>
      </c>
      <c r="I25" s="6" t="s">
        <v>161</v>
      </c>
      <c r="J25" s="54" t="s">
        <v>139</v>
      </c>
      <c r="K25" s="55"/>
      <c r="L25" s="55"/>
      <c r="M25" s="55"/>
      <c r="N25" s="85"/>
      <c r="O25" s="56"/>
      <c r="P25" s="56"/>
      <c r="Q25" s="85"/>
      <c r="R25" s="56" t="s">
        <v>46</v>
      </c>
      <c r="S25" s="85" t="s">
        <v>12</v>
      </c>
      <c r="T25" s="85" t="s">
        <v>15</v>
      </c>
      <c r="U25" s="76" t="s">
        <v>140</v>
      </c>
      <c r="V25" s="109">
        <v>0.8</v>
      </c>
      <c r="W25" s="57" t="s">
        <v>40</v>
      </c>
      <c r="X25" s="58">
        <v>0.4</v>
      </c>
      <c r="Y25" s="59"/>
      <c r="Z25" s="59"/>
      <c r="AA25" s="59"/>
      <c r="AB25" s="59"/>
      <c r="AC25" s="59"/>
      <c r="AD25" s="59"/>
      <c r="AE25" s="59"/>
      <c r="AF25" s="59"/>
      <c r="AG25" s="59"/>
      <c r="AH25" s="59"/>
      <c r="AI25" s="59"/>
      <c r="AJ25" s="59"/>
      <c r="AK25" s="57" t="s">
        <v>41</v>
      </c>
      <c r="AL25" s="60">
        <f>AL26</f>
        <v>0</v>
      </c>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14" customFormat="1" ht="30.75" customHeight="1" x14ac:dyDescent="0.25">
      <c r="A26" s="10"/>
      <c r="B26" s="11" t="s">
        <v>58</v>
      </c>
      <c r="C26" s="11">
        <v>3</v>
      </c>
      <c r="D26" s="11">
        <v>1</v>
      </c>
      <c r="E26" s="11"/>
      <c r="F26" s="12" t="s">
        <v>158</v>
      </c>
      <c r="G26" s="12" t="s">
        <v>159</v>
      </c>
      <c r="H26" s="12" t="s">
        <v>160</v>
      </c>
      <c r="I26" s="12" t="s">
        <v>161</v>
      </c>
      <c r="J26" s="61"/>
      <c r="K26" s="95" t="s">
        <v>141</v>
      </c>
      <c r="L26" s="61"/>
      <c r="M26" s="61"/>
      <c r="N26" s="86"/>
      <c r="O26" s="62"/>
      <c r="P26" s="62"/>
      <c r="Q26" s="86"/>
      <c r="R26" s="62" t="s">
        <v>46</v>
      </c>
      <c r="S26" s="86" t="s">
        <v>12</v>
      </c>
      <c r="T26" s="86" t="s">
        <v>15</v>
      </c>
      <c r="U26" s="63"/>
      <c r="V26" s="110">
        <v>0.8</v>
      </c>
      <c r="W26" s="64" t="s">
        <v>40</v>
      </c>
      <c r="X26" s="64"/>
      <c r="Y26" s="65">
        <v>0.1</v>
      </c>
      <c r="Z26" s="62"/>
      <c r="AA26" s="65">
        <v>0.2</v>
      </c>
      <c r="AB26" s="62"/>
      <c r="AC26" s="65">
        <v>0.2</v>
      </c>
      <c r="AD26" s="66"/>
      <c r="AE26" s="65">
        <v>0.3</v>
      </c>
      <c r="AF26" s="66"/>
      <c r="AG26" s="66"/>
      <c r="AH26" s="66"/>
      <c r="AI26" s="66"/>
      <c r="AJ26" s="66"/>
      <c r="AK26" s="62" t="s">
        <v>41</v>
      </c>
      <c r="AL26" s="67">
        <f>SUM(AL27:AL30)</f>
        <v>0</v>
      </c>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18" customFormat="1" ht="30.75" customHeight="1" x14ac:dyDescent="0.25">
      <c r="A27" s="15" t="str">
        <f t="shared" ref="A27:A30" si="4">+ CONCATENATE("ID", "-", B27, "-",C27, ".", D27, ".", E27)</f>
        <v>ID-DPD-3.1.1</v>
      </c>
      <c r="B27" s="16" t="s">
        <v>58</v>
      </c>
      <c r="C27" s="16">
        <v>3</v>
      </c>
      <c r="D27" s="16">
        <f>D$26</f>
        <v>1</v>
      </c>
      <c r="E27" s="16">
        <v>1</v>
      </c>
      <c r="F27" s="17" t="s">
        <v>158</v>
      </c>
      <c r="G27" s="17" t="s">
        <v>159</v>
      </c>
      <c r="H27" s="17" t="s">
        <v>160</v>
      </c>
      <c r="I27" s="17" t="s">
        <v>161</v>
      </c>
      <c r="J27" s="68"/>
      <c r="K27" s="69"/>
      <c r="L27" s="68" t="s">
        <v>142</v>
      </c>
      <c r="M27" s="69"/>
      <c r="N27" s="75" t="s">
        <v>143</v>
      </c>
      <c r="O27" s="70" t="s">
        <v>58</v>
      </c>
      <c r="P27" s="70" t="s">
        <v>105</v>
      </c>
      <c r="Q27" s="75" t="s">
        <v>106</v>
      </c>
      <c r="R27" s="70" t="s">
        <v>46</v>
      </c>
      <c r="S27" s="75" t="s">
        <v>12</v>
      </c>
      <c r="T27" s="75" t="s">
        <v>15</v>
      </c>
      <c r="U27" s="91"/>
      <c r="V27" s="71"/>
      <c r="W27" s="71"/>
      <c r="X27" s="70"/>
      <c r="Y27" s="71"/>
      <c r="Z27" s="71"/>
      <c r="AA27" s="71"/>
      <c r="AB27" s="71"/>
      <c r="AC27" s="71"/>
      <c r="AD27" s="72"/>
      <c r="AE27" s="72"/>
      <c r="AF27" s="72"/>
      <c r="AG27" s="72"/>
      <c r="AH27" s="72"/>
      <c r="AI27" s="72"/>
      <c r="AJ27" s="72"/>
      <c r="AK27" s="70" t="s">
        <v>41</v>
      </c>
      <c r="AL27" s="74">
        <v>0</v>
      </c>
    </row>
    <row r="28" spans="1:64" s="18" customFormat="1" ht="30.75" customHeight="1" x14ac:dyDescent="0.25">
      <c r="A28" s="15" t="str">
        <f t="shared" si="4"/>
        <v>ID-DPD-3.1.2</v>
      </c>
      <c r="B28" s="16" t="s">
        <v>58</v>
      </c>
      <c r="C28" s="16">
        <v>3</v>
      </c>
      <c r="D28" s="16">
        <f t="shared" ref="D28:D30" si="5">D$26</f>
        <v>1</v>
      </c>
      <c r="E28" s="16">
        <v>2</v>
      </c>
      <c r="F28" s="17" t="s">
        <v>158</v>
      </c>
      <c r="G28" s="17" t="s">
        <v>159</v>
      </c>
      <c r="H28" s="17" t="s">
        <v>160</v>
      </c>
      <c r="I28" s="17" t="s">
        <v>161</v>
      </c>
      <c r="J28" s="68"/>
      <c r="K28" s="69"/>
      <c r="L28" s="68" t="s">
        <v>144</v>
      </c>
      <c r="M28" s="69"/>
      <c r="N28" s="75" t="s">
        <v>145</v>
      </c>
      <c r="O28" s="70" t="s">
        <v>58</v>
      </c>
      <c r="P28" s="75" t="s">
        <v>110</v>
      </c>
      <c r="Q28" s="75" t="s">
        <v>106</v>
      </c>
      <c r="R28" s="70" t="s">
        <v>59</v>
      </c>
      <c r="S28" s="75" t="s">
        <v>14</v>
      </c>
      <c r="T28" s="75" t="s">
        <v>14</v>
      </c>
      <c r="U28" s="91"/>
      <c r="V28" s="71"/>
      <c r="W28" s="71"/>
      <c r="X28" s="70"/>
      <c r="Y28" s="71"/>
      <c r="Z28" s="71"/>
      <c r="AA28" s="71"/>
      <c r="AB28" s="71"/>
      <c r="AC28" s="71"/>
      <c r="AD28" s="72"/>
      <c r="AE28" s="72"/>
      <c r="AF28" s="72"/>
      <c r="AG28" s="72"/>
      <c r="AH28" s="72"/>
      <c r="AI28" s="72"/>
      <c r="AJ28" s="72"/>
      <c r="AK28" s="70" t="s">
        <v>41</v>
      </c>
      <c r="AL28" s="74">
        <v>0</v>
      </c>
    </row>
    <row r="29" spans="1:64" s="18" customFormat="1" ht="30.75" customHeight="1" x14ac:dyDescent="0.25">
      <c r="A29" s="15" t="str">
        <f t="shared" si="4"/>
        <v>ID-DPD-3.1.3</v>
      </c>
      <c r="B29" s="16" t="s">
        <v>58</v>
      </c>
      <c r="C29" s="16">
        <v>3</v>
      </c>
      <c r="D29" s="16">
        <f t="shared" si="5"/>
        <v>1</v>
      </c>
      <c r="E29" s="16">
        <v>3</v>
      </c>
      <c r="F29" s="17"/>
      <c r="G29" s="17"/>
      <c r="H29" s="17"/>
      <c r="I29" s="17"/>
      <c r="J29" s="68"/>
      <c r="K29" s="69"/>
      <c r="L29" s="78" t="s">
        <v>146</v>
      </c>
      <c r="M29" s="69"/>
      <c r="N29" s="75" t="s">
        <v>147</v>
      </c>
      <c r="O29" s="70" t="s">
        <v>58</v>
      </c>
      <c r="P29" s="70" t="s">
        <v>105</v>
      </c>
      <c r="Q29" s="75" t="s">
        <v>148</v>
      </c>
      <c r="R29" s="70" t="s">
        <v>46</v>
      </c>
      <c r="S29" s="75" t="s">
        <v>12</v>
      </c>
      <c r="T29" s="75" t="s">
        <v>15</v>
      </c>
      <c r="U29" s="91"/>
      <c r="V29" s="71"/>
      <c r="W29" s="71"/>
      <c r="X29" s="79"/>
      <c r="Y29" s="71"/>
      <c r="Z29" s="71"/>
      <c r="AA29" s="71"/>
      <c r="AB29" s="71"/>
      <c r="AC29" s="71"/>
      <c r="AD29" s="72"/>
      <c r="AE29" s="72"/>
      <c r="AF29" s="72"/>
      <c r="AG29" s="73" t="s">
        <v>53</v>
      </c>
      <c r="AH29" s="73" t="s">
        <v>53</v>
      </c>
      <c r="AI29" s="73" t="s">
        <v>53</v>
      </c>
      <c r="AJ29" s="73" t="s">
        <v>53</v>
      </c>
      <c r="AK29" s="70"/>
      <c r="AL29" s="74"/>
    </row>
    <row r="30" spans="1:64" s="18" customFormat="1" ht="30.75" customHeight="1" thickBot="1" x14ac:dyDescent="0.3">
      <c r="A30" s="15" t="str">
        <f t="shared" si="4"/>
        <v>ID-DPD-3.1.4</v>
      </c>
      <c r="B30" s="16" t="s">
        <v>58</v>
      </c>
      <c r="C30" s="16">
        <v>3</v>
      </c>
      <c r="D30" s="16">
        <f t="shared" si="5"/>
        <v>1</v>
      </c>
      <c r="E30" s="16">
        <v>4</v>
      </c>
      <c r="F30" s="17" t="s">
        <v>158</v>
      </c>
      <c r="G30" s="17" t="s">
        <v>159</v>
      </c>
      <c r="H30" s="17" t="s">
        <v>160</v>
      </c>
      <c r="I30" s="17" t="s">
        <v>161</v>
      </c>
      <c r="J30" s="68"/>
      <c r="K30" s="69"/>
      <c r="L30" s="78" t="s">
        <v>149</v>
      </c>
      <c r="M30" s="69"/>
      <c r="N30" s="75" t="s">
        <v>150</v>
      </c>
      <c r="O30" s="70" t="s">
        <v>58</v>
      </c>
      <c r="P30" s="70" t="s">
        <v>105</v>
      </c>
      <c r="Q30" s="75" t="s">
        <v>151</v>
      </c>
      <c r="R30" s="70" t="s">
        <v>59</v>
      </c>
      <c r="S30" s="75" t="s">
        <v>13</v>
      </c>
      <c r="T30" s="75" t="s">
        <v>15</v>
      </c>
      <c r="U30" s="91"/>
      <c r="V30" s="71"/>
      <c r="W30" s="71"/>
      <c r="X30" s="79"/>
      <c r="Y30" s="71"/>
      <c r="Z30" s="71"/>
      <c r="AA30" s="71"/>
      <c r="AB30" s="71"/>
      <c r="AC30" s="71"/>
      <c r="AD30" s="72"/>
      <c r="AE30" s="72"/>
      <c r="AF30" s="72"/>
      <c r="AG30" s="73" t="s">
        <v>53</v>
      </c>
      <c r="AH30" s="73" t="s">
        <v>53</v>
      </c>
      <c r="AI30" s="73" t="s">
        <v>53</v>
      </c>
      <c r="AJ30" s="73" t="s">
        <v>53</v>
      </c>
      <c r="AK30" s="80" t="s">
        <v>41</v>
      </c>
      <c r="AL30" s="81">
        <v>0</v>
      </c>
    </row>
    <row r="31" spans="1:64" ht="30.75" customHeight="1" thickBot="1" x14ac:dyDescent="0.3">
      <c r="B31" s="1"/>
      <c r="C31" s="1"/>
      <c r="D31" s="1"/>
      <c r="E31" s="1"/>
      <c r="F31" s="20"/>
      <c r="G31" s="20"/>
      <c r="H31" s="20"/>
      <c r="I31" s="20"/>
      <c r="J31" s="82"/>
      <c r="K31" s="82"/>
      <c r="L31" s="82"/>
      <c r="M31" s="82"/>
      <c r="N31" s="92"/>
      <c r="O31" s="82"/>
      <c r="P31" s="83"/>
      <c r="Q31" s="87"/>
      <c r="R31" s="82"/>
      <c r="S31" s="87"/>
      <c r="T31" s="87"/>
      <c r="U31" s="92"/>
      <c r="V31" s="82"/>
      <c r="W31" s="82"/>
      <c r="X31" s="84"/>
      <c r="Y31" s="82"/>
      <c r="Z31" s="82"/>
      <c r="AA31" s="82"/>
      <c r="AB31" s="82"/>
      <c r="AC31" s="82"/>
      <c r="AD31" s="82"/>
      <c r="AE31" s="82"/>
      <c r="AF31" s="82"/>
      <c r="AG31" s="82"/>
      <c r="AH31" s="82"/>
      <c r="AI31" s="82"/>
      <c r="AJ31" s="82"/>
      <c r="AK31" s="107" t="s">
        <v>98</v>
      </c>
      <c r="AL31" s="108">
        <f>+AL5+AL16+AL25</f>
        <v>0</v>
      </c>
    </row>
    <row r="32" spans="1:64" ht="15" x14ac:dyDescent="0.25">
      <c r="B32" s="1"/>
      <c r="C32" s="1"/>
      <c r="D32" s="1"/>
      <c r="E32" s="1"/>
      <c r="F32" s="20"/>
      <c r="G32" s="20"/>
      <c r="H32" s="20"/>
      <c r="I32" s="20"/>
      <c r="J32" s="82"/>
      <c r="K32" s="82"/>
      <c r="L32" s="82"/>
      <c r="M32" s="82"/>
      <c r="N32" s="92"/>
      <c r="O32" s="82"/>
      <c r="P32" s="83"/>
      <c r="Q32" s="87"/>
      <c r="R32" s="82"/>
      <c r="S32" s="87"/>
      <c r="T32" s="87"/>
      <c r="U32" s="92"/>
      <c r="V32" s="82"/>
      <c r="W32" s="82"/>
      <c r="X32" s="84"/>
      <c r="Y32" s="82"/>
      <c r="Z32" s="82"/>
      <c r="AA32" s="82"/>
      <c r="AB32" s="82"/>
      <c r="AC32" s="82"/>
      <c r="AD32" s="82"/>
      <c r="AE32" s="82"/>
      <c r="AF32" s="82"/>
      <c r="AG32" s="82"/>
      <c r="AH32" s="82"/>
      <c r="AI32" s="82"/>
      <c r="AJ32" s="82"/>
      <c r="AK32" s="83"/>
      <c r="AL32" s="82"/>
    </row>
    <row r="33" spans="2:38" ht="15" x14ac:dyDescent="0.25">
      <c r="B33" s="1"/>
      <c r="C33" s="1"/>
      <c r="D33" s="1"/>
      <c r="E33" s="1"/>
      <c r="F33" s="20"/>
      <c r="G33" s="20"/>
      <c r="H33" s="20"/>
      <c r="I33" s="20"/>
      <c r="J33" s="82"/>
      <c r="K33" s="82"/>
      <c r="L33" s="82"/>
      <c r="M33" s="82"/>
      <c r="N33" s="92"/>
      <c r="O33" s="82"/>
      <c r="P33" s="83"/>
      <c r="Q33" s="87"/>
      <c r="R33" s="82"/>
      <c r="S33" s="87"/>
      <c r="T33" s="87"/>
      <c r="U33" s="92"/>
      <c r="V33" s="82"/>
      <c r="W33" s="82"/>
      <c r="X33" s="84"/>
      <c r="Y33" s="82"/>
      <c r="Z33" s="82"/>
      <c r="AA33" s="82"/>
      <c r="AB33" s="82"/>
      <c r="AC33" s="82"/>
      <c r="AD33" s="82"/>
      <c r="AE33" s="82"/>
      <c r="AF33" s="82"/>
      <c r="AG33" s="82"/>
      <c r="AH33" s="82"/>
      <c r="AI33" s="82"/>
      <c r="AJ33" s="82"/>
      <c r="AK33" s="83"/>
      <c r="AL33" s="82"/>
    </row>
    <row r="34" spans="2:38" ht="15" x14ac:dyDescent="0.25">
      <c r="B34" s="1"/>
      <c r="C34" s="1"/>
      <c r="D34" s="1"/>
      <c r="E34" s="1"/>
      <c r="F34" s="20"/>
      <c r="G34" s="20"/>
      <c r="H34" s="20"/>
      <c r="I34" s="20"/>
      <c r="J34" s="82"/>
      <c r="K34" s="82"/>
      <c r="L34" s="82"/>
      <c r="M34" s="82"/>
      <c r="N34" s="92"/>
      <c r="O34" s="82"/>
      <c r="P34" s="83"/>
      <c r="Q34" s="87"/>
      <c r="R34" s="82"/>
      <c r="S34" s="87"/>
      <c r="T34" s="87"/>
      <c r="U34" s="92"/>
      <c r="V34" s="82"/>
      <c r="W34" s="82"/>
      <c r="X34" s="84"/>
      <c r="Y34" s="82"/>
      <c r="Z34" s="82"/>
      <c r="AA34" s="82"/>
      <c r="AB34" s="82"/>
      <c r="AC34" s="82"/>
      <c r="AD34" s="82"/>
      <c r="AE34" s="82"/>
      <c r="AF34" s="82"/>
      <c r="AG34" s="82"/>
      <c r="AH34" s="82"/>
      <c r="AI34" s="82"/>
      <c r="AJ34" s="82"/>
      <c r="AK34" s="83"/>
      <c r="AL34" s="82"/>
    </row>
    <row r="35" spans="2:38" ht="15.75" thickBot="1" x14ac:dyDescent="0.3">
      <c r="B35" s="1"/>
      <c r="C35" s="1"/>
      <c r="D35" s="1"/>
      <c r="E35" s="1"/>
      <c r="F35" s="20"/>
      <c r="G35" s="20"/>
      <c r="H35" s="20"/>
      <c r="I35" s="20"/>
      <c r="J35" s="82"/>
      <c r="K35" s="82"/>
      <c r="L35" s="82"/>
      <c r="M35" s="82"/>
      <c r="N35" s="250"/>
      <c r="O35" s="250"/>
      <c r="P35" s="250"/>
      <c r="Q35" s="250"/>
      <c r="R35" s="82"/>
      <c r="S35" s="87"/>
      <c r="T35" s="87"/>
      <c r="U35" s="92"/>
      <c r="V35" s="82"/>
      <c r="W35" s="82"/>
      <c r="X35" s="84"/>
      <c r="Y35" s="82"/>
      <c r="Z35" s="82"/>
      <c r="AA35" s="82"/>
      <c r="AB35" s="82"/>
      <c r="AC35" s="82"/>
      <c r="AD35" s="82"/>
      <c r="AE35" s="82"/>
      <c r="AF35" s="82"/>
      <c r="AG35" s="82"/>
      <c r="AH35" s="82"/>
      <c r="AI35" s="82"/>
      <c r="AJ35" s="82"/>
      <c r="AK35" s="83"/>
      <c r="AL35" s="82"/>
    </row>
    <row r="36" spans="2:38" ht="15.75" x14ac:dyDescent="0.25">
      <c r="B36" s="1"/>
      <c r="C36" s="1"/>
      <c r="D36" s="1"/>
      <c r="E36" s="1"/>
      <c r="F36" s="20"/>
      <c r="G36" s="20"/>
      <c r="H36" s="20"/>
      <c r="I36" s="20"/>
      <c r="J36" s="248"/>
      <c r="K36" s="248"/>
      <c r="L36" s="248"/>
      <c r="M36" s="248"/>
      <c r="N36" s="249" t="s">
        <v>152</v>
      </c>
      <c r="O36" s="249"/>
      <c r="P36" s="249"/>
      <c r="Q36" s="249"/>
      <c r="R36" s="82"/>
      <c r="S36" s="89"/>
      <c r="T36" s="89"/>
      <c r="U36" s="92"/>
      <c r="V36" s="82"/>
      <c r="W36" s="82"/>
      <c r="X36" s="84"/>
      <c r="Y36" s="82"/>
      <c r="Z36" s="82"/>
      <c r="AA36" s="82"/>
      <c r="AB36" s="82"/>
      <c r="AC36" s="82"/>
      <c r="AD36" s="82"/>
      <c r="AE36" s="82"/>
      <c r="AF36" s="82"/>
      <c r="AG36" s="82"/>
      <c r="AH36" s="82"/>
      <c r="AI36" s="82"/>
      <c r="AJ36" s="82"/>
      <c r="AK36" s="82"/>
      <c r="AL36" s="82"/>
    </row>
    <row r="37" spans="2:38" ht="15.75" x14ac:dyDescent="0.25">
      <c r="B37" s="1"/>
      <c r="C37" s="1"/>
      <c r="D37" s="1"/>
      <c r="E37" s="1"/>
      <c r="F37" s="20"/>
      <c r="G37" s="20"/>
      <c r="H37" s="20"/>
      <c r="I37" s="20"/>
      <c r="J37" s="82"/>
      <c r="K37" s="82"/>
      <c r="L37" s="82"/>
      <c r="M37" s="82"/>
      <c r="N37" s="249" t="s">
        <v>153</v>
      </c>
      <c r="O37" s="249"/>
      <c r="P37" s="249"/>
      <c r="Q37" s="249"/>
      <c r="R37" s="82"/>
      <c r="S37" s="89"/>
      <c r="T37" s="89"/>
      <c r="U37" s="92"/>
      <c r="V37" s="82"/>
      <c r="W37" s="82"/>
      <c r="X37" s="84"/>
      <c r="Y37" s="82"/>
      <c r="Z37" s="82"/>
      <c r="AA37" s="82"/>
      <c r="AB37" s="82"/>
      <c r="AC37" s="82"/>
      <c r="AD37" s="82"/>
      <c r="AE37" s="82"/>
      <c r="AF37" s="82"/>
      <c r="AG37" s="82"/>
      <c r="AH37" s="82"/>
      <c r="AI37" s="82"/>
      <c r="AJ37" s="82"/>
      <c r="AK37" s="82"/>
      <c r="AL37" s="82"/>
    </row>
    <row r="38" spans="2:38" x14ac:dyDescent="0.25">
      <c r="B38" s="1"/>
      <c r="C38" s="1"/>
      <c r="D38" s="1"/>
      <c r="E38" s="1"/>
      <c r="F38" s="20"/>
      <c r="G38" s="20"/>
      <c r="H38" s="20"/>
      <c r="I38" s="20"/>
      <c r="J38" s="242"/>
      <c r="K38" s="242"/>
      <c r="L38" s="242"/>
      <c r="M38" s="242"/>
      <c r="N38" s="93"/>
      <c r="U38" s="93"/>
      <c r="V38" s="1"/>
      <c r="W38" s="1"/>
      <c r="X38" s="26"/>
      <c r="Y38" s="1"/>
      <c r="Z38" s="1"/>
      <c r="AA38" s="1"/>
      <c r="AB38" s="1"/>
      <c r="AC38" s="1"/>
      <c r="AD38" s="1"/>
      <c r="AE38" s="1"/>
      <c r="AF38" s="1"/>
      <c r="AG38" s="1"/>
      <c r="AH38" s="1"/>
      <c r="AI38" s="1"/>
      <c r="AJ38" s="1"/>
      <c r="AK38" s="21"/>
      <c r="AL38" s="1"/>
    </row>
    <row r="39" spans="2:38" x14ac:dyDescent="0.25">
      <c r="B39" s="1"/>
      <c r="C39" s="1"/>
      <c r="D39" s="1"/>
      <c r="E39" s="1"/>
      <c r="F39" s="20"/>
      <c r="G39" s="20"/>
      <c r="H39" s="20"/>
      <c r="I39" s="20"/>
      <c r="J39" s="242"/>
      <c r="K39" s="242"/>
      <c r="L39" s="242"/>
      <c r="M39" s="242"/>
      <c r="N39" s="93"/>
      <c r="O39" s="1"/>
      <c r="R39" s="1"/>
      <c r="U39" s="93"/>
      <c r="V39" s="1"/>
      <c r="W39" s="1"/>
      <c r="X39" s="26"/>
      <c r="Y39" s="1"/>
      <c r="Z39" s="1"/>
      <c r="AA39" s="1"/>
      <c r="AB39" s="1"/>
      <c r="AC39" s="1"/>
      <c r="AD39" s="1"/>
      <c r="AE39" s="1"/>
      <c r="AF39" s="1"/>
      <c r="AG39" s="1"/>
      <c r="AH39" s="1"/>
      <c r="AI39" s="1"/>
      <c r="AJ39" s="1"/>
      <c r="AK39" s="21"/>
      <c r="AL39" s="1"/>
    </row>
    <row r="40" spans="2:38" x14ac:dyDescent="0.25">
      <c r="B40" s="1"/>
      <c r="C40" s="1"/>
      <c r="D40" s="1"/>
      <c r="E40" s="1"/>
      <c r="F40" s="20"/>
      <c r="G40" s="20"/>
      <c r="H40" s="20"/>
      <c r="I40" s="20"/>
      <c r="N40" s="93"/>
      <c r="O40" s="1"/>
      <c r="R40" s="1"/>
      <c r="U40" s="93"/>
      <c r="V40" s="1"/>
      <c r="W40" s="1"/>
      <c r="X40" s="26"/>
      <c r="Y40" s="1"/>
      <c r="Z40" s="1"/>
      <c r="AA40" s="1"/>
      <c r="AB40" s="1"/>
      <c r="AC40" s="1"/>
      <c r="AD40" s="1"/>
      <c r="AE40" s="1"/>
      <c r="AF40" s="1"/>
      <c r="AG40" s="1"/>
      <c r="AH40" s="1"/>
      <c r="AI40" s="1"/>
      <c r="AJ40" s="1"/>
      <c r="AK40" s="21"/>
      <c r="AL40" s="1"/>
    </row>
    <row r="41" spans="2:38" x14ac:dyDescent="0.25">
      <c r="B41" s="1"/>
      <c r="C41" s="1"/>
      <c r="D41" s="1"/>
      <c r="E41" s="1"/>
      <c r="F41" s="20"/>
      <c r="G41" s="20"/>
      <c r="H41" s="20"/>
      <c r="I41" s="20"/>
      <c r="N41" s="93"/>
      <c r="O41" s="1"/>
      <c r="R41" s="1"/>
      <c r="U41" s="93"/>
      <c r="V41" s="1"/>
      <c r="W41" s="1"/>
      <c r="X41" s="26"/>
      <c r="Y41" s="1"/>
      <c r="Z41" s="1"/>
      <c r="AA41" s="1"/>
      <c r="AB41" s="1"/>
      <c r="AC41" s="1"/>
      <c r="AD41" s="1"/>
      <c r="AE41" s="1"/>
      <c r="AF41" s="1"/>
      <c r="AG41" s="1"/>
      <c r="AH41" s="1"/>
      <c r="AI41" s="1"/>
      <c r="AJ41" s="1"/>
      <c r="AK41" s="21"/>
      <c r="AL41" s="1"/>
    </row>
    <row r="42" spans="2:38" x14ac:dyDescent="0.25">
      <c r="B42" s="1"/>
      <c r="C42" s="1"/>
      <c r="D42" s="1"/>
      <c r="E42" s="1"/>
      <c r="F42" s="20"/>
      <c r="G42" s="20"/>
      <c r="H42" s="20"/>
      <c r="I42" s="20"/>
      <c r="N42" s="93"/>
      <c r="O42" s="1"/>
      <c r="R42" s="1"/>
      <c r="U42" s="93"/>
      <c r="V42" s="1"/>
      <c r="W42" s="1"/>
      <c r="X42" s="26"/>
      <c r="Y42" s="1"/>
      <c r="Z42" s="1"/>
      <c r="AA42" s="1"/>
      <c r="AB42" s="1"/>
      <c r="AC42" s="1"/>
      <c r="AD42" s="1"/>
      <c r="AE42" s="1"/>
      <c r="AF42" s="1"/>
      <c r="AG42" s="1"/>
      <c r="AH42" s="1"/>
      <c r="AI42" s="1"/>
      <c r="AJ42" s="1"/>
      <c r="AK42" s="21"/>
      <c r="AL42" s="1"/>
    </row>
    <row r="43" spans="2:38" x14ac:dyDescent="0.25">
      <c r="B43" s="1"/>
      <c r="C43" s="1"/>
      <c r="D43" s="1"/>
      <c r="E43" s="1"/>
      <c r="F43" s="20"/>
      <c r="G43" s="20"/>
      <c r="H43" s="20"/>
      <c r="I43" s="20"/>
      <c r="N43" s="93"/>
      <c r="O43" s="1"/>
      <c r="R43" s="1"/>
      <c r="U43" s="93"/>
      <c r="V43" s="1"/>
      <c r="W43" s="1"/>
      <c r="X43" s="26"/>
      <c r="Y43" s="1"/>
      <c r="Z43" s="1"/>
      <c r="AA43" s="1"/>
      <c r="AB43" s="1"/>
      <c r="AC43" s="1"/>
      <c r="AD43" s="1"/>
      <c r="AE43" s="1"/>
      <c r="AF43" s="1"/>
      <c r="AG43" s="1"/>
      <c r="AH43" s="1"/>
      <c r="AI43" s="1"/>
      <c r="AJ43" s="1"/>
      <c r="AK43" s="21"/>
      <c r="AL43" s="1"/>
    </row>
    <row r="44" spans="2:38" x14ac:dyDescent="0.25">
      <c r="B44" s="1"/>
      <c r="C44" s="1"/>
      <c r="D44" s="1"/>
      <c r="E44" s="1"/>
      <c r="F44" s="20"/>
      <c r="G44" s="20"/>
      <c r="H44" s="20"/>
      <c r="I44" s="20"/>
      <c r="N44" s="93"/>
      <c r="O44" s="1"/>
      <c r="R44" s="1"/>
      <c r="U44" s="93"/>
      <c r="V44" s="1"/>
      <c r="W44" s="1"/>
      <c r="X44" s="26"/>
      <c r="Y44" s="1"/>
      <c r="Z44" s="1"/>
      <c r="AA44" s="1"/>
      <c r="AB44" s="1"/>
      <c r="AC44" s="1"/>
      <c r="AD44" s="1"/>
      <c r="AE44" s="1"/>
      <c r="AF44" s="1"/>
      <c r="AG44" s="1"/>
      <c r="AH44" s="1"/>
      <c r="AI44" s="1"/>
      <c r="AJ44" s="1"/>
      <c r="AK44" s="21"/>
      <c r="AL44" s="1"/>
    </row>
    <row r="45" spans="2:38" x14ac:dyDescent="0.25">
      <c r="B45" s="1"/>
      <c r="C45" s="1"/>
      <c r="D45" s="1"/>
      <c r="E45" s="1"/>
      <c r="F45" s="20"/>
      <c r="G45" s="20"/>
      <c r="H45" s="20"/>
      <c r="I45" s="20"/>
      <c r="N45" s="93"/>
      <c r="O45" s="1"/>
      <c r="R45" s="1"/>
      <c r="U45" s="93"/>
      <c r="V45" s="1"/>
      <c r="W45" s="1"/>
      <c r="X45" s="26"/>
      <c r="Y45" s="1"/>
      <c r="Z45" s="1"/>
      <c r="AA45" s="1"/>
      <c r="AB45" s="1"/>
      <c r="AC45" s="1"/>
      <c r="AD45" s="1"/>
      <c r="AE45" s="1"/>
      <c r="AF45" s="1"/>
      <c r="AG45" s="1"/>
      <c r="AH45" s="1"/>
      <c r="AI45" s="1"/>
      <c r="AJ45" s="1"/>
      <c r="AK45" s="21"/>
      <c r="AL45" s="1"/>
    </row>
    <row r="46" spans="2:38" x14ac:dyDescent="0.25">
      <c r="B46" s="1"/>
      <c r="C46" s="1"/>
      <c r="D46" s="1"/>
      <c r="E46" s="1"/>
      <c r="F46" s="20"/>
      <c r="G46" s="20"/>
      <c r="H46" s="20"/>
      <c r="I46" s="20"/>
      <c r="N46" s="93"/>
      <c r="O46" s="1"/>
      <c r="R46" s="1"/>
      <c r="U46" s="93"/>
      <c r="V46" s="1"/>
      <c r="W46" s="1"/>
      <c r="X46" s="26"/>
      <c r="Y46" s="1"/>
      <c r="Z46" s="1"/>
      <c r="AA46" s="1"/>
      <c r="AB46" s="1"/>
      <c r="AC46" s="1"/>
      <c r="AD46" s="1"/>
      <c r="AE46" s="1"/>
      <c r="AF46" s="1"/>
      <c r="AG46" s="1"/>
      <c r="AH46" s="1"/>
      <c r="AI46" s="1"/>
      <c r="AJ46" s="1"/>
      <c r="AK46" s="21"/>
      <c r="AL46" s="1"/>
    </row>
    <row r="47" spans="2:38" x14ac:dyDescent="0.25">
      <c r="B47" s="1"/>
      <c r="C47" s="1"/>
      <c r="D47" s="1"/>
      <c r="E47" s="1"/>
      <c r="F47" s="20"/>
      <c r="G47" s="20"/>
      <c r="H47" s="20"/>
      <c r="I47" s="20"/>
      <c r="N47" s="93"/>
      <c r="O47" s="1"/>
      <c r="R47" s="1"/>
      <c r="U47" s="93"/>
      <c r="V47" s="1"/>
      <c r="W47" s="1"/>
      <c r="X47" s="26"/>
      <c r="Y47" s="1"/>
      <c r="Z47" s="1"/>
      <c r="AA47" s="1"/>
      <c r="AB47" s="1"/>
      <c r="AC47" s="1"/>
      <c r="AD47" s="1"/>
      <c r="AE47" s="1"/>
      <c r="AF47" s="1"/>
      <c r="AG47" s="1"/>
      <c r="AH47" s="1"/>
      <c r="AI47" s="1"/>
      <c r="AJ47" s="1"/>
      <c r="AK47" s="21"/>
      <c r="AL47" s="1"/>
    </row>
    <row r="48" spans="2:38" x14ac:dyDescent="0.25">
      <c r="B48" s="1"/>
      <c r="C48" s="1"/>
      <c r="D48" s="1"/>
      <c r="E48" s="1"/>
      <c r="F48" s="20"/>
      <c r="G48" s="20"/>
      <c r="H48" s="20"/>
      <c r="I48" s="20"/>
      <c r="N48" s="93"/>
      <c r="O48" s="1"/>
      <c r="R48" s="1"/>
      <c r="U48" s="93"/>
      <c r="V48" s="1"/>
      <c r="W48" s="1"/>
      <c r="X48" s="26"/>
      <c r="Y48" s="1"/>
      <c r="Z48" s="1"/>
      <c r="AA48" s="1"/>
      <c r="AB48" s="1"/>
      <c r="AC48" s="1"/>
      <c r="AD48" s="1"/>
      <c r="AE48" s="1"/>
      <c r="AF48" s="1"/>
      <c r="AG48" s="1"/>
      <c r="AH48" s="1"/>
      <c r="AI48" s="1"/>
      <c r="AJ48" s="1"/>
      <c r="AK48" s="21"/>
      <c r="AL48" s="1"/>
    </row>
    <row r="49" spans="6:37" s="1" customFormat="1" x14ac:dyDescent="0.25">
      <c r="F49" s="20"/>
      <c r="G49" s="20"/>
      <c r="H49" s="20"/>
      <c r="I49" s="20"/>
      <c r="N49" s="93"/>
      <c r="P49" s="21"/>
      <c r="Q49" s="88"/>
      <c r="S49" s="88"/>
      <c r="T49" s="88"/>
      <c r="U49" s="93"/>
      <c r="X49" s="26"/>
      <c r="AK49" s="21"/>
    </row>
    <row r="50" spans="6:37" s="1" customFormat="1" x14ac:dyDescent="0.25">
      <c r="F50" s="20"/>
      <c r="G50" s="20"/>
      <c r="H50" s="20"/>
      <c r="I50" s="20"/>
      <c r="N50" s="93"/>
      <c r="P50" s="21"/>
      <c r="Q50" s="88"/>
      <c r="S50" s="88"/>
      <c r="T50" s="88"/>
      <c r="U50" s="93"/>
      <c r="X50" s="26"/>
      <c r="AK50" s="21"/>
    </row>
  </sheetData>
  <sheetProtection selectLockedCells="1"/>
  <autoFilter ref="A4:T4"/>
  <dataConsolidate/>
  <mergeCells count="27">
    <mergeCell ref="N1:T1"/>
    <mergeCell ref="W1:X1"/>
    <mergeCell ref="Y1:Z1"/>
    <mergeCell ref="AA1:AB1"/>
    <mergeCell ref="U2:V2"/>
    <mergeCell ref="AC1:AD1"/>
    <mergeCell ref="AA3:AB3"/>
    <mergeCell ref="AC3:AD3"/>
    <mergeCell ref="AE3:AF3"/>
    <mergeCell ref="AK3:AK4"/>
    <mergeCell ref="AE1:AF1"/>
    <mergeCell ref="AG1:AJ3"/>
    <mergeCell ref="AK2:AL2"/>
    <mergeCell ref="J39:M39"/>
    <mergeCell ref="AL3:AL4"/>
    <mergeCell ref="J36:M36"/>
    <mergeCell ref="N36:Q36"/>
    <mergeCell ref="N37:Q37"/>
    <mergeCell ref="J38:M38"/>
    <mergeCell ref="N35:Q35"/>
    <mergeCell ref="J3:R3"/>
    <mergeCell ref="S3:T3"/>
    <mergeCell ref="U3:U4"/>
    <mergeCell ref="V3:V4"/>
    <mergeCell ref="W3:W4"/>
    <mergeCell ref="X3:X4"/>
    <mergeCell ref="Y3:Z3"/>
  </mergeCells>
  <pageMargins left="0.31496062992125984" right="0.31496062992125984" top="0.35433070866141736" bottom="0.35433070866141736" header="0.31496062992125984" footer="0.31496062992125984"/>
  <pageSetup paperSize="5" scale="5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'Libro de Códigos'!$O$3:$O$11</xm:f>
          </x14:formula1>
          <xm:sqref>W5:W6 W9 W13 W16:W17 W22 W25:W26</xm:sqref>
        </x14:dataValidation>
        <x14:dataValidation type="list" allowBlank="1" showInputMessage="1" showErrorMessage="1">
          <x14:formula1>
            <xm:f>'Libro de Códigos'!$L$3:$L$7</xm:f>
          </x14:formula1>
          <xm:sqref>S5:T30</xm:sqref>
        </x14:dataValidation>
        <x14:dataValidation type="list" allowBlank="1" showInputMessage="1" showErrorMessage="1">
          <x14:formula1>
            <xm:f>'Libro de Códigos'!$I$3:$I$9</xm:f>
          </x14:formula1>
          <xm:sqref>R5:R30</xm:sqref>
        </x14:dataValidation>
        <x14:dataValidation type="list" allowBlank="1" showInputMessage="1" showErrorMessage="1">
          <x14:formula1>
            <xm:f>'https://minpre-my.sharepoint.com/Users/Juana Herrera.CPTTE-LT-AR/Documents/POA 2022/[Copy of POA MINPRE 2019 (Autosaved).xlsx]Clasificador de Avances'!#REF!</xm:f>
          </x14:formula1>
          <xm:sqref>W10:W12 W18:W21 W23:W24 W14:W15 W7:W8 W27:W30 AK5:AK30</xm:sqref>
        </x14:dataValidation>
        <x14:dataValidation type="list" allowBlank="1" showInputMessage="1" showErrorMessage="1">
          <x14:formula1>
            <xm:f>'https://minpre-my.sharepoint.com/Users/Juana Herrera.CPTTE-LT-AR/Documents/POA 2022/[Copy of POA MINPRE 2019 (Autosaved).xlsx]Libro de Códigos'!#REF!</xm:f>
          </x14:formula1>
          <xm:sqref>B5:B30</xm:sqref>
        </x14:dataValidation>
        <x14:dataValidation type="list" allowBlank="1" showInputMessage="1" showErrorMessage="1">
          <x14:formula1>
            <xm:f>'Libro de Códigos'!$B$3:$B$14</xm:f>
          </x14:formula1>
          <xm:sqref>O7:O8 O10:O12 O23:O24 O18:O21 O14:O15 O27:O30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64"/>
  <sheetViews>
    <sheetView showGridLines="0" tabSelected="1" topLeftCell="F49" zoomScale="80" zoomScaleNormal="80" zoomScaleSheetLayoutView="100" workbookViewId="0">
      <selection activeCell="L66" sqref="L66"/>
    </sheetView>
  </sheetViews>
  <sheetFormatPr defaultColWidth="11.42578125" defaultRowHeight="13.5" x14ac:dyDescent="0.25"/>
  <cols>
    <col min="1" max="1" width="13.42578125" style="1" hidden="1" customWidth="1"/>
    <col min="2" max="2" width="13.42578125" style="21" hidden="1" customWidth="1"/>
    <col min="3" max="5" width="13.42578125" style="22" hidden="1" customWidth="1"/>
    <col min="6" max="8" width="5.42578125" style="1" customWidth="1"/>
    <col min="9" max="9" width="69.85546875" style="1" customWidth="1"/>
    <col min="10" max="10" width="51.140625" style="88" customWidth="1"/>
    <col min="11" max="11" width="16.140625" style="21" customWidth="1"/>
    <col min="12" max="12" width="29" style="21" customWidth="1"/>
    <col min="13" max="13" width="16.85546875" style="88" customWidth="1"/>
    <col min="14" max="14" width="13.140625" style="21" customWidth="1"/>
    <col min="15" max="16" width="17.42578125" style="88" customWidth="1"/>
    <col min="17" max="17" width="45.5703125" style="94" bestFit="1" customWidth="1"/>
    <col min="18" max="18" width="9.85546875" style="22" customWidth="1"/>
    <col min="19" max="19" width="17.5703125" style="22" hidden="1" customWidth="1"/>
    <col min="20" max="20" width="16" style="27" hidden="1" customWidth="1"/>
    <col min="21" max="28" width="8.7109375" style="21" hidden="1" customWidth="1"/>
    <col min="29" max="29" width="39.140625" style="21" hidden="1" customWidth="1"/>
    <col min="30" max="30" width="46.140625" style="21" hidden="1" customWidth="1"/>
    <col min="31" max="32" width="39.140625" style="21" hidden="1" customWidth="1"/>
    <col min="33" max="33" width="20.85546875" style="22" customWidth="1"/>
    <col min="34" max="34" width="26.28515625" style="24"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3">
      <c r="A1" s="114"/>
      <c r="B1" s="114"/>
      <c r="C1" s="114"/>
      <c r="D1" s="114"/>
      <c r="E1" s="114"/>
      <c r="F1" s="115"/>
      <c r="G1" s="115"/>
      <c r="H1" s="115"/>
      <c r="I1" s="116"/>
      <c r="J1" s="246" t="s">
        <v>162</v>
      </c>
      <c r="K1" s="246"/>
      <c r="L1" s="246"/>
      <c r="M1" s="246"/>
      <c r="N1" s="246"/>
      <c r="O1" s="246"/>
      <c r="P1" s="246"/>
      <c r="Q1" s="221"/>
      <c r="R1" s="191"/>
      <c r="S1" s="299"/>
      <c r="T1" s="300"/>
      <c r="U1" s="284"/>
      <c r="V1" s="285"/>
      <c r="W1" s="284"/>
      <c r="X1" s="285"/>
      <c r="Y1" s="284"/>
      <c r="Z1" s="285"/>
      <c r="AA1" s="284"/>
      <c r="AB1" s="285"/>
      <c r="AC1" s="306" t="s">
        <v>1</v>
      </c>
      <c r="AD1" s="307"/>
      <c r="AE1" s="307"/>
      <c r="AF1" s="308"/>
      <c r="AG1" s="191"/>
      <c r="AH1" s="191"/>
    </row>
    <row r="2" spans="1:60" s="117" customFormat="1" ht="34.5" customHeight="1" x14ac:dyDescent="0.2">
      <c r="A2" s="114"/>
      <c r="B2" s="114"/>
      <c r="C2" s="114"/>
      <c r="D2" s="114"/>
      <c r="E2" s="114"/>
      <c r="F2" s="115"/>
      <c r="G2" s="115"/>
      <c r="H2" s="115"/>
      <c r="I2" s="116"/>
      <c r="J2" s="118" t="s">
        <v>2</v>
      </c>
      <c r="K2" s="303" t="s">
        <v>3</v>
      </c>
      <c r="L2" s="303"/>
      <c r="M2" s="303"/>
      <c r="N2" s="303"/>
      <c r="O2" s="303"/>
      <c r="P2" s="304"/>
      <c r="Q2" s="301" t="s">
        <v>4</v>
      </c>
      <c r="R2" s="302"/>
      <c r="S2" s="222"/>
      <c r="T2" s="223"/>
      <c r="U2" s="224"/>
      <c r="V2" s="225"/>
      <c r="W2" s="224"/>
      <c r="X2" s="225"/>
      <c r="Y2" s="224"/>
      <c r="Z2" s="225"/>
      <c r="AA2" s="224"/>
      <c r="AB2" s="225"/>
      <c r="AC2" s="309"/>
      <c r="AD2" s="310"/>
      <c r="AE2" s="310"/>
      <c r="AF2" s="311"/>
      <c r="AG2" s="315" t="s">
        <v>5</v>
      </c>
      <c r="AH2" s="292"/>
    </row>
    <row r="3" spans="1:60" s="191" customFormat="1" ht="24.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312"/>
      <c r="AD3" s="313"/>
      <c r="AE3" s="313"/>
      <c r="AF3" s="314"/>
      <c r="AG3" s="305" t="s">
        <v>16</v>
      </c>
      <c r="AH3" s="316" t="s">
        <v>17</v>
      </c>
    </row>
    <row r="4" spans="1:60" s="150" customFormat="1" ht="101.25" customHeight="1"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17" t="s">
        <v>31</v>
      </c>
      <c r="P4" s="21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137"/>
      <c r="B5" s="138" t="s">
        <v>38</v>
      </c>
      <c r="C5" s="137"/>
      <c r="D5" s="137"/>
      <c r="E5" s="139"/>
      <c r="F5" s="140" t="s">
        <v>163</v>
      </c>
      <c r="G5" s="137"/>
      <c r="H5" s="137"/>
      <c r="I5" s="141"/>
      <c r="J5" s="139"/>
      <c r="K5" s="142"/>
      <c r="L5" s="142"/>
      <c r="M5" s="139"/>
      <c r="N5" s="142"/>
      <c r="O5" s="139" t="s">
        <v>12</v>
      </c>
      <c r="P5" s="139" t="s">
        <v>15</v>
      </c>
      <c r="Q5" s="143" t="s">
        <v>39</v>
      </c>
      <c r="R5" s="144">
        <f>AVERAGE(R6,R10)</f>
        <v>1</v>
      </c>
      <c r="S5" s="145" t="s">
        <v>40</v>
      </c>
      <c r="T5" s="146">
        <v>0.25</v>
      </c>
      <c r="U5" s="146"/>
      <c r="V5" s="147"/>
      <c r="W5" s="146"/>
      <c r="X5" s="147"/>
      <c r="Y5" s="146"/>
      <c r="Z5" s="147"/>
      <c r="AA5" s="147"/>
      <c r="AB5" s="147"/>
      <c r="AC5" s="147"/>
      <c r="AD5" s="147"/>
      <c r="AE5" s="147"/>
      <c r="AF5" s="147"/>
      <c r="AG5" s="148" t="s">
        <v>41</v>
      </c>
      <c r="AH5" s="149">
        <f>+AH6+AH10</f>
        <v>0</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152"/>
      <c r="B6" s="152" t="s">
        <v>38</v>
      </c>
      <c r="C6" s="152">
        <v>1</v>
      </c>
      <c r="D6" s="152">
        <v>1</v>
      </c>
      <c r="E6" s="152"/>
      <c r="F6" s="153"/>
      <c r="G6" s="154" t="s">
        <v>164</v>
      </c>
      <c r="H6" s="155"/>
      <c r="I6" s="155"/>
      <c r="J6" s="156"/>
      <c r="K6" s="152"/>
      <c r="L6" s="152"/>
      <c r="M6" s="156"/>
      <c r="N6" s="152"/>
      <c r="O6" s="156" t="s">
        <v>12</v>
      </c>
      <c r="P6" s="156" t="s">
        <v>15</v>
      </c>
      <c r="Q6" s="157" t="s">
        <v>42</v>
      </c>
      <c r="R6" s="158">
        <v>1</v>
      </c>
      <c r="S6" s="159" t="s">
        <v>40</v>
      </c>
      <c r="T6" s="160">
        <v>0.5</v>
      </c>
      <c r="U6" s="161">
        <v>0.25</v>
      </c>
      <c r="V6" s="161"/>
      <c r="W6" s="161">
        <v>0.25</v>
      </c>
      <c r="X6" s="152"/>
      <c r="Y6" s="161">
        <v>0.25</v>
      </c>
      <c r="Z6" s="162"/>
      <c r="AA6" s="161">
        <v>0.25</v>
      </c>
      <c r="AB6" s="162"/>
      <c r="AC6" s="162"/>
      <c r="AD6" s="162"/>
      <c r="AE6" s="162"/>
      <c r="AF6" s="162"/>
      <c r="AG6" s="156" t="s">
        <v>41</v>
      </c>
      <c r="AH6" s="163">
        <f>SUM(AH7:AH9)</f>
        <v>0</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42" customHeight="1" x14ac:dyDescent="0.3">
      <c r="A7" s="166" t="str">
        <f t="shared" ref="A7:A9" si="0">+ CONCATENATE("ID", "-", B7, "-",C7, ".", D7, ".", E7)</f>
        <v>ID-DCO-1.1.1</v>
      </c>
      <c r="B7" s="167" t="s">
        <v>38</v>
      </c>
      <c r="C7" s="167">
        <v>1</v>
      </c>
      <c r="D7" s="167">
        <v>1</v>
      </c>
      <c r="E7" s="167">
        <v>1</v>
      </c>
      <c r="F7" s="168"/>
      <c r="G7" s="169"/>
      <c r="H7" s="168" t="s">
        <v>165</v>
      </c>
      <c r="I7" s="169"/>
      <c r="J7" s="170" t="s">
        <v>44</v>
      </c>
      <c r="K7" s="167" t="s">
        <v>45</v>
      </c>
      <c r="L7" s="170" t="s">
        <v>113</v>
      </c>
      <c r="M7" s="170" t="s">
        <v>45</v>
      </c>
      <c r="N7" s="167" t="s">
        <v>59</v>
      </c>
      <c r="O7" s="170" t="s">
        <v>12</v>
      </c>
      <c r="P7" s="170" t="s">
        <v>15</v>
      </c>
      <c r="Q7" s="171"/>
      <c r="R7" s="172"/>
      <c r="S7" s="172"/>
      <c r="T7" s="167"/>
      <c r="U7" s="172"/>
      <c r="V7" s="172"/>
      <c r="W7" s="172"/>
      <c r="X7" s="172"/>
      <c r="Y7" s="172"/>
      <c r="Z7" s="173"/>
      <c r="AA7" s="173"/>
      <c r="AB7" s="173"/>
      <c r="AC7" s="174" t="s">
        <v>47</v>
      </c>
      <c r="AD7" s="174" t="s">
        <v>47</v>
      </c>
      <c r="AE7" s="174" t="s">
        <v>47</v>
      </c>
      <c r="AF7" s="174" t="s">
        <v>47</v>
      </c>
      <c r="AG7" s="170" t="s">
        <v>41</v>
      </c>
      <c r="AH7" s="178">
        <v>0</v>
      </c>
    </row>
    <row r="8" spans="1:60" s="175" customFormat="1" ht="48.75" customHeight="1" x14ac:dyDescent="0.3">
      <c r="A8" s="166" t="str">
        <f t="shared" si="0"/>
        <v>ID-DCO-1.1.2</v>
      </c>
      <c r="B8" s="167" t="s">
        <v>38</v>
      </c>
      <c r="C8" s="167">
        <v>1</v>
      </c>
      <c r="D8" s="167">
        <v>1</v>
      </c>
      <c r="E8" s="167">
        <v>2</v>
      </c>
      <c r="F8" s="168"/>
      <c r="G8" s="169"/>
      <c r="H8" s="168" t="s">
        <v>48</v>
      </c>
      <c r="I8" s="170"/>
      <c r="J8" s="170" t="s">
        <v>49</v>
      </c>
      <c r="K8" s="167" t="s">
        <v>38</v>
      </c>
      <c r="L8" s="170" t="s">
        <v>166</v>
      </c>
      <c r="M8" s="170" t="s">
        <v>51</v>
      </c>
      <c r="N8" s="167" t="s">
        <v>59</v>
      </c>
      <c r="O8" s="170" t="s">
        <v>12</v>
      </c>
      <c r="P8" s="170" t="s">
        <v>15</v>
      </c>
      <c r="Q8" s="171"/>
      <c r="R8" s="172"/>
      <c r="S8" s="172"/>
      <c r="T8" s="167"/>
      <c r="U8" s="172"/>
      <c r="V8" s="172"/>
      <c r="W8" s="172"/>
      <c r="X8" s="172"/>
      <c r="Y8" s="172"/>
      <c r="Z8" s="173"/>
      <c r="AA8" s="173"/>
      <c r="AB8" s="173"/>
      <c r="AC8" s="176"/>
      <c r="AD8" s="174" t="s">
        <v>52</v>
      </c>
      <c r="AE8" s="174" t="s">
        <v>53</v>
      </c>
      <c r="AF8" s="174" t="s">
        <v>53</v>
      </c>
      <c r="AG8" s="170" t="s">
        <v>41</v>
      </c>
      <c r="AH8" s="178">
        <v>0</v>
      </c>
    </row>
    <row r="9" spans="1:60" s="175" customFormat="1" ht="51" customHeight="1" x14ac:dyDescent="0.3">
      <c r="A9" s="166" t="str">
        <f t="shared" si="0"/>
        <v>ID-DCO-1.1.3</v>
      </c>
      <c r="B9" s="167" t="s">
        <v>38</v>
      </c>
      <c r="C9" s="167">
        <v>1</v>
      </c>
      <c r="D9" s="167">
        <v>1</v>
      </c>
      <c r="E9" s="167">
        <v>3</v>
      </c>
      <c r="F9" s="168"/>
      <c r="G9" s="169"/>
      <c r="H9" s="168" t="s">
        <v>54</v>
      </c>
      <c r="I9" s="169"/>
      <c r="J9" s="170" t="s">
        <v>55</v>
      </c>
      <c r="K9" s="167" t="s">
        <v>38</v>
      </c>
      <c r="L9" s="170" t="s">
        <v>166</v>
      </c>
      <c r="M9" s="170" t="s">
        <v>45</v>
      </c>
      <c r="N9" s="167" t="s">
        <v>59</v>
      </c>
      <c r="O9" s="170" t="s">
        <v>12</v>
      </c>
      <c r="P9" s="170" t="s">
        <v>15</v>
      </c>
      <c r="Q9" s="171"/>
      <c r="R9" s="172"/>
      <c r="S9" s="172"/>
      <c r="T9" s="167"/>
      <c r="U9" s="172"/>
      <c r="V9" s="172"/>
      <c r="W9" s="172"/>
      <c r="X9" s="172"/>
      <c r="Y9" s="172"/>
      <c r="Z9" s="173"/>
      <c r="AA9" s="173"/>
      <c r="AB9" s="173"/>
      <c r="AC9" s="176"/>
      <c r="AD9" s="177" t="s">
        <v>56</v>
      </c>
      <c r="AE9" s="177" t="s">
        <v>56</v>
      </c>
      <c r="AF9" s="177" t="s">
        <v>56</v>
      </c>
      <c r="AG9" s="170" t="s">
        <v>41</v>
      </c>
      <c r="AH9" s="178">
        <v>0</v>
      </c>
    </row>
    <row r="10" spans="1:60" s="165" customFormat="1" ht="37.5" x14ac:dyDescent="0.3">
      <c r="A10" s="152"/>
      <c r="B10" s="152" t="s">
        <v>38</v>
      </c>
      <c r="C10" s="152">
        <v>1</v>
      </c>
      <c r="D10" s="152">
        <v>2</v>
      </c>
      <c r="E10" s="152"/>
      <c r="F10" s="155"/>
      <c r="G10" s="179" t="s">
        <v>167</v>
      </c>
      <c r="H10" s="155"/>
      <c r="I10" s="155"/>
      <c r="J10" s="156"/>
      <c r="K10" s="152"/>
      <c r="L10" s="152"/>
      <c r="M10" s="156"/>
      <c r="N10" s="152"/>
      <c r="O10" s="156" t="s">
        <v>12</v>
      </c>
      <c r="P10" s="156" t="s">
        <v>15</v>
      </c>
      <c r="Q10" s="157" t="s">
        <v>57</v>
      </c>
      <c r="R10" s="158">
        <v>1</v>
      </c>
      <c r="S10" s="159" t="s">
        <v>40</v>
      </c>
      <c r="T10" s="160">
        <v>0.5</v>
      </c>
      <c r="U10" s="161"/>
      <c r="V10" s="161"/>
      <c r="W10" s="161">
        <v>0.25</v>
      </c>
      <c r="X10" s="152"/>
      <c r="Y10" s="161">
        <v>0.25</v>
      </c>
      <c r="Z10" s="162"/>
      <c r="AA10" s="161">
        <v>0.25</v>
      </c>
      <c r="AB10" s="162"/>
      <c r="AC10" s="162"/>
      <c r="AD10" s="162"/>
      <c r="AE10" s="162"/>
      <c r="AF10" s="162"/>
      <c r="AG10" s="156" t="s">
        <v>41</v>
      </c>
      <c r="AH10" s="163">
        <f>SUM(AH11:AH14)</f>
        <v>0</v>
      </c>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0" s="191" customFormat="1" ht="36" customHeight="1" x14ac:dyDescent="0.3">
      <c r="A11" s="166" t="str">
        <f>+ CONCATENATE("ID", "-", B11, "-",C11, ".", D11, ".", E11)</f>
        <v>ID-DCO-1.2.1</v>
      </c>
      <c r="B11" s="167" t="s">
        <v>38</v>
      </c>
      <c r="C11" s="167">
        <v>1</v>
      </c>
      <c r="D11" s="167">
        <v>2</v>
      </c>
      <c r="E11" s="167">
        <v>1</v>
      </c>
      <c r="F11" s="180"/>
      <c r="G11" s="181"/>
      <c r="H11" s="182" t="s">
        <v>168</v>
      </c>
      <c r="I11" s="180"/>
      <c r="J11" s="183" t="s">
        <v>169</v>
      </c>
      <c r="K11" s="167" t="s">
        <v>38</v>
      </c>
      <c r="L11" s="170" t="s">
        <v>166</v>
      </c>
      <c r="M11" s="170" t="s">
        <v>58</v>
      </c>
      <c r="N11" s="167" t="s">
        <v>59</v>
      </c>
      <c r="O11" s="170" t="s">
        <v>12</v>
      </c>
      <c r="P11" s="170" t="s">
        <v>12</v>
      </c>
      <c r="Q11" s="184"/>
      <c r="R11" s="185"/>
      <c r="S11" s="186"/>
      <c r="T11" s="186"/>
      <c r="U11" s="187"/>
      <c r="V11" s="187"/>
      <c r="W11" s="187"/>
      <c r="X11" s="188"/>
      <c r="Y11" s="187"/>
      <c r="Z11" s="189"/>
      <c r="AA11" s="187"/>
      <c r="AB11" s="189"/>
      <c r="AC11" s="190"/>
      <c r="AD11" s="190"/>
      <c r="AE11" s="190"/>
      <c r="AF11" s="190"/>
      <c r="AG11" s="170" t="s">
        <v>41</v>
      </c>
      <c r="AH11" s="178">
        <v>0</v>
      </c>
    </row>
    <row r="12" spans="1:60" s="191" customFormat="1" ht="36" customHeight="1" x14ac:dyDescent="0.3">
      <c r="A12" s="166" t="str">
        <f>+ CONCATENATE("ID", "-", B12, "-",C12, ".", D12, ".", E12)</f>
        <v>ID-DCO-1.2.2</v>
      </c>
      <c r="B12" s="167" t="s">
        <v>38</v>
      </c>
      <c r="C12" s="167">
        <v>1</v>
      </c>
      <c r="D12" s="167">
        <v>2</v>
      </c>
      <c r="E12" s="167">
        <v>2</v>
      </c>
      <c r="F12" s="180"/>
      <c r="G12" s="181"/>
      <c r="H12" s="168" t="s">
        <v>170</v>
      </c>
      <c r="I12" s="180"/>
      <c r="J12" s="183" t="s">
        <v>171</v>
      </c>
      <c r="K12" s="167" t="s">
        <v>38</v>
      </c>
      <c r="L12" s="170" t="s">
        <v>166</v>
      </c>
      <c r="M12" s="170" t="s">
        <v>58</v>
      </c>
      <c r="N12" s="167" t="s">
        <v>59</v>
      </c>
      <c r="O12" s="170" t="s">
        <v>12</v>
      </c>
      <c r="P12" s="170" t="s">
        <v>12</v>
      </c>
      <c r="Q12" s="184"/>
      <c r="R12" s="185"/>
      <c r="S12" s="186"/>
      <c r="T12" s="186"/>
      <c r="U12" s="187"/>
      <c r="V12" s="187"/>
      <c r="W12" s="187"/>
      <c r="X12" s="188"/>
      <c r="Y12" s="187"/>
      <c r="Z12" s="189"/>
      <c r="AA12" s="187"/>
      <c r="AB12" s="189"/>
      <c r="AC12" s="190"/>
      <c r="AD12" s="190"/>
      <c r="AE12" s="190"/>
      <c r="AF12" s="190"/>
      <c r="AG12" s="170" t="s">
        <v>41</v>
      </c>
      <c r="AH12" s="178">
        <v>0</v>
      </c>
    </row>
    <row r="13" spans="1:60" s="175" customFormat="1" ht="36" customHeight="1" x14ac:dyDescent="0.3">
      <c r="A13" s="166" t="str">
        <f>+ CONCATENATE("ID", "-", B13, "-",C13, ".", D13, ".", E13)</f>
        <v>ID-DCO-1.2.3</v>
      </c>
      <c r="B13" s="167" t="s">
        <v>38</v>
      </c>
      <c r="C13" s="167">
        <v>1</v>
      </c>
      <c r="D13" s="167">
        <v>2</v>
      </c>
      <c r="E13" s="167">
        <v>3</v>
      </c>
      <c r="F13" s="168"/>
      <c r="G13" s="169"/>
      <c r="H13" s="168" t="s">
        <v>172</v>
      </c>
      <c r="I13" s="169"/>
      <c r="J13" s="170" t="s">
        <v>173</v>
      </c>
      <c r="K13" s="167" t="s">
        <v>38</v>
      </c>
      <c r="L13" s="170" t="s">
        <v>166</v>
      </c>
      <c r="M13" s="170" t="s">
        <v>58</v>
      </c>
      <c r="N13" s="167" t="s">
        <v>59</v>
      </c>
      <c r="O13" s="170" t="s">
        <v>12</v>
      </c>
      <c r="P13" s="170" t="s">
        <v>13</v>
      </c>
      <c r="Q13" s="171"/>
      <c r="R13" s="172"/>
      <c r="S13" s="172"/>
      <c r="T13" s="167"/>
      <c r="U13" s="172"/>
      <c r="V13" s="172"/>
      <c r="W13" s="172"/>
      <c r="X13" s="172"/>
      <c r="Y13" s="172"/>
      <c r="Z13" s="173"/>
      <c r="AA13" s="173"/>
      <c r="AB13" s="173"/>
      <c r="AC13" s="192"/>
      <c r="AD13" s="192"/>
      <c r="AE13" s="192"/>
      <c r="AF13" s="192"/>
      <c r="AG13" s="170" t="s">
        <v>41</v>
      </c>
      <c r="AH13" s="178">
        <v>0</v>
      </c>
    </row>
    <row r="14" spans="1:60" s="193" customFormat="1" ht="36" customHeight="1" x14ac:dyDescent="0.25">
      <c r="A14" s="166" t="str">
        <f>+ CONCATENATE("ID", "-", B14, "-",C14, ".", D14, ".", E14)</f>
        <v>ID-DCO-1.2.4</v>
      </c>
      <c r="B14" s="167" t="s">
        <v>38</v>
      </c>
      <c r="C14" s="167">
        <v>1</v>
      </c>
      <c r="D14" s="167">
        <v>2</v>
      </c>
      <c r="E14" s="167">
        <v>4</v>
      </c>
      <c r="H14" s="168" t="s">
        <v>174</v>
      </c>
      <c r="J14" s="170" t="s">
        <v>175</v>
      </c>
      <c r="K14" s="167" t="s">
        <v>38</v>
      </c>
      <c r="L14" s="170" t="s">
        <v>166</v>
      </c>
      <c r="M14" s="170" t="s">
        <v>58</v>
      </c>
      <c r="N14" s="167" t="s">
        <v>59</v>
      </c>
      <c r="O14" s="170" t="s">
        <v>13</v>
      </c>
      <c r="P14" s="170" t="s">
        <v>15</v>
      </c>
      <c r="Q14" s="194"/>
      <c r="R14" s="195"/>
      <c r="S14" s="195"/>
      <c r="T14" s="196"/>
      <c r="U14" s="197"/>
      <c r="V14" s="197"/>
      <c r="W14" s="197"/>
      <c r="X14" s="197"/>
      <c r="Y14" s="197"/>
      <c r="Z14" s="197"/>
      <c r="AA14" s="197"/>
      <c r="AB14" s="197"/>
      <c r="AC14" s="197"/>
      <c r="AD14" s="197"/>
      <c r="AE14" s="197"/>
      <c r="AF14" s="197"/>
      <c r="AG14" s="170" t="s">
        <v>41</v>
      </c>
      <c r="AH14" s="178">
        <v>0</v>
      </c>
    </row>
    <row r="15" spans="1:60" s="151" customFormat="1" ht="37.5" x14ac:dyDescent="0.3">
      <c r="A15" s="137"/>
      <c r="B15" s="138" t="s">
        <v>38</v>
      </c>
      <c r="C15" s="137">
        <v>2</v>
      </c>
      <c r="D15" s="137"/>
      <c r="E15" s="139"/>
      <c r="F15" s="140" t="s">
        <v>176</v>
      </c>
      <c r="G15" s="137"/>
      <c r="H15" s="137"/>
      <c r="I15" s="141"/>
      <c r="J15" s="139"/>
      <c r="K15" s="142"/>
      <c r="L15" s="142"/>
      <c r="M15" s="139"/>
      <c r="N15" s="142"/>
      <c r="O15" s="139" t="s">
        <v>60</v>
      </c>
      <c r="P15" s="139" t="s">
        <v>60</v>
      </c>
      <c r="Q15" s="143" t="s">
        <v>177</v>
      </c>
      <c r="R15" s="144">
        <f>AVERAGE(R16,R18)</f>
        <v>1</v>
      </c>
      <c r="S15" s="145" t="s">
        <v>40</v>
      </c>
      <c r="T15" s="146">
        <v>0.25</v>
      </c>
      <c r="U15" s="146"/>
      <c r="V15" s="147"/>
      <c r="W15" s="146"/>
      <c r="X15" s="147"/>
      <c r="Y15" s="146"/>
      <c r="Z15" s="147"/>
      <c r="AA15" s="147"/>
      <c r="AB15" s="147"/>
      <c r="AC15" s="147"/>
      <c r="AD15" s="147"/>
      <c r="AE15" s="147"/>
      <c r="AF15" s="147"/>
      <c r="AG15" s="148" t="s">
        <v>41</v>
      </c>
      <c r="AH15" s="149">
        <f>+AH16+AH18+AH22</f>
        <v>0</v>
      </c>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row>
    <row r="16" spans="1:60" s="165" customFormat="1" ht="37.5" x14ac:dyDescent="0.3">
      <c r="A16" s="152"/>
      <c r="B16" s="152" t="s">
        <v>38</v>
      </c>
      <c r="C16" s="152">
        <v>2</v>
      </c>
      <c r="D16" s="152">
        <v>1</v>
      </c>
      <c r="E16" s="152"/>
      <c r="F16" s="155"/>
      <c r="G16" s="179" t="s">
        <v>178</v>
      </c>
      <c r="H16" s="155"/>
      <c r="I16" s="155"/>
      <c r="J16" s="156"/>
      <c r="K16" s="152"/>
      <c r="L16" s="152"/>
      <c r="M16" s="156"/>
      <c r="N16" s="152"/>
      <c r="O16" s="156" t="s">
        <v>60</v>
      </c>
      <c r="P16" s="156" t="s">
        <v>60</v>
      </c>
      <c r="Q16" s="157" t="s">
        <v>179</v>
      </c>
      <c r="R16" s="158">
        <v>1</v>
      </c>
      <c r="S16" s="159" t="s">
        <v>40</v>
      </c>
      <c r="T16" s="160">
        <v>0.5</v>
      </c>
      <c r="U16" s="161">
        <v>0.25</v>
      </c>
      <c r="V16" s="161"/>
      <c r="W16" s="161">
        <v>0.25</v>
      </c>
      <c r="X16" s="152"/>
      <c r="Y16" s="161">
        <v>0.25</v>
      </c>
      <c r="Z16" s="162"/>
      <c r="AA16" s="161">
        <v>0.25</v>
      </c>
      <c r="AB16" s="162"/>
      <c r="AC16" s="162"/>
      <c r="AD16" s="162"/>
      <c r="AE16" s="162"/>
      <c r="AF16" s="162"/>
      <c r="AG16" s="156" t="s">
        <v>41</v>
      </c>
      <c r="AH16" s="163">
        <f>SUM(AH17:AH17)</f>
        <v>0</v>
      </c>
      <c r="AI16" s="150"/>
      <c r="AJ16" s="150"/>
      <c r="AK16" s="164"/>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row>
    <row r="17" spans="1:60" s="175" customFormat="1" ht="37.5" x14ac:dyDescent="0.3">
      <c r="A17" s="166" t="str">
        <f t="shared" ref="A17" si="1">+ CONCATENATE("ID", "-", B17, "-",C17, ".", D17, ".", E17)</f>
        <v>ID-DCO-2.1.1</v>
      </c>
      <c r="B17" s="167" t="s">
        <v>38</v>
      </c>
      <c r="C17" s="167">
        <v>2</v>
      </c>
      <c r="D17" s="167">
        <v>1</v>
      </c>
      <c r="E17" s="167">
        <v>1</v>
      </c>
      <c r="F17" s="168"/>
      <c r="G17" s="169"/>
      <c r="H17" s="168" t="s">
        <v>180</v>
      </c>
      <c r="I17" s="169"/>
      <c r="J17" s="170" t="s">
        <v>181</v>
      </c>
      <c r="K17" s="167" t="s">
        <v>38</v>
      </c>
      <c r="L17" s="170" t="s">
        <v>166</v>
      </c>
      <c r="M17" s="170" t="s">
        <v>45</v>
      </c>
      <c r="N17" s="167" t="s">
        <v>59</v>
      </c>
      <c r="O17" s="170" t="s">
        <v>60</v>
      </c>
      <c r="P17" s="170" t="s">
        <v>60</v>
      </c>
      <c r="Q17" s="171"/>
      <c r="R17" s="172"/>
      <c r="S17" s="172"/>
      <c r="T17" s="167"/>
      <c r="U17" s="172"/>
      <c r="V17" s="172"/>
      <c r="W17" s="172"/>
      <c r="X17" s="172"/>
      <c r="Y17" s="172"/>
      <c r="Z17" s="173"/>
      <c r="AA17" s="173"/>
      <c r="AB17" s="173"/>
      <c r="AC17" s="192"/>
      <c r="AD17" s="192"/>
      <c r="AE17" s="192"/>
      <c r="AF17" s="192"/>
      <c r="AG17" s="170" t="s">
        <v>41</v>
      </c>
      <c r="AH17" s="178">
        <v>0</v>
      </c>
    </row>
    <row r="18" spans="1:60" s="165" customFormat="1" ht="37.5" x14ac:dyDescent="0.3">
      <c r="A18" s="152"/>
      <c r="B18" s="152" t="s">
        <v>38</v>
      </c>
      <c r="C18" s="152">
        <v>2</v>
      </c>
      <c r="D18" s="152">
        <v>2</v>
      </c>
      <c r="E18" s="152"/>
      <c r="F18" s="155"/>
      <c r="G18" s="179" t="s">
        <v>182</v>
      </c>
      <c r="H18" s="155"/>
      <c r="I18" s="155"/>
      <c r="J18" s="156"/>
      <c r="K18" s="152"/>
      <c r="L18" s="152"/>
      <c r="M18" s="156"/>
      <c r="N18" s="152"/>
      <c r="O18" s="156" t="s">
        <v>60</v>
      </c>
      <c r="P18" s="156" t="s">
        <v>60</v>
      </c>
      <c r="Q18" s="157" t="s">
        <v>183</v>
      </c>
      <c r="R18" s="158">
        <v>1</v>
      </c>
      <c r="S18" s="159" t="s">
        <v>40</v>
      </c>
      <c r="T18" s="160">
        <v>0.25</v>
      </c>
      <c r="U18" s="161">
        <v>0.25</v>
      </c>
      <c r="V18" s="161"/>
      <c r="W18" s="161">
        <v>0.25</v>
      </c>
      <c r="X18" s="152"/>
      <c r="Y18" s="161">
        <v>0.25</v>
      </c>
      <c r="Z18" s="162"/>
      <c r="AA18" s="161">
        <v>0.25</v>
      </c>
      <c r="AB18" s="162"/>
      <c r="AC18" s="162"/>
      <c r="AD18" s="162"/>
      <c r="AE18" s="162"/>
      <c r="AF18" s="162"/>
      <c r="AG18" s="156" t="s">
        <v>41</v>
      </c>
      <c r="AH18" s="163">
        <f>SUM(AH19:AH21)</f>
        <v>0</v>
      </c>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row>
    <row r="19" spans="1:60" s="175" customFormat="1" ht="37.5" x14ac:dyDescent="0.3">
      <c r="A19" s="166" t="str">
        <f t="shared" ref="A19:A21" si="2">+ CONCATENATE("ID", "-", B19, "-",C19, ".", D19, ".", E19)</f>
        <v>ID-DCO-2.2.1</v>
      </c>
      <c r="B19" s="167" t="s">
        <v>38</v>
      </c>
      <c r="C19" s="167">
        <v>2</v>
      </c>
      <c r="D19" s="167">
        <v>2</v>
      </c>
      <c r="E19" s="167">
        <v>1</v>
      </c>
      <c r="F19" s="168"/>
      <c r="G19" s="169"/>
      <c r="H19" s="168" t="s">
        <v>61</v>
      </c>
      <c r="I19" s="169"/>
      <c r="J19" s="170" t="s">
        <v>62</v>
      </c>
      <c r="K19" s="167" t="s">
        <v>38</v>
      </c>
      <c r="L19" s="170" t="s">
        <v>166</v>
      </c>
      <c r="M19" s="170" t="s">
        <v>63</v>
      </c>
      <c r="N19" s="167" t="s">
        <v>59</v>
      </c>
      <c r="O19" s="170" t="s">
        <v>60</v>
      </c>
      <c r="P19" s="170" t="s">
        <v>60</v>
      </c>
      <c r="Q19" s="171"/>
      <c r="R19" s="172"/>
      <c r="S19" s="172"/>
      <c r="T19" s="167"/>
      <c r="U19" s="172"/>
      <c r="V19" s="172"/>
      <c r="W19" s="172"/>
      <c r="X19" s="172"/>
      <c r="Y19" s="172"/>
      <c r="Z19" s="173"/>
      <c r="AA19" s="173"/>
      <c r="AB19" s="173"/>
      <c r="AC19" s="192"/>
      <c r="AD19" s="192"/>
      <c r="AE19" s="192"/>
      <c r="AF19" s="192"/>
      <c r="AG19" s="170" t="s">
        <v>41</v>
      </c>
      <c r="AH19" s="178">
        <v>0</v>
      </c>
    </row>
    <row r="20" spans="1:60" s="175" customFormat="1" ht="37.5" x14ac:dyDescent="0.3">
      <c r="A20" s="166" t="str">
        <f t="shared" si="2"/>
        <v>ID-DCO-2.2.2</v>
      </c>
      <c r="B20" s="167" t="s">
        <v>38</v>
      </c>
      <c r="C20" s="167">
        <v>2</v>
      </c>
      <c r="D20" s="167">
        <v>2</v>
      </c>
      <c r="E20" s="167">
        <v>2</v>
      </c>
      <c r="F20" s="168"/>
      <c r="G20" s="169"/>
      <c r="H20" s="168" t="s">
        <v>64</v>
      </c>
      <c r="I20" s="169"/>
      <c r="J20" s="170" t="s">
        <v>65</v>
      </c>
      <c r="K20" s="167" t="s">
        <v>38</v>
      </c>
      <c r="L20" s="170" t="s">
        <v>166</v>
      </c>
      <c r="M20" s="170" t="s">
        <v>63</v>
      </c>
      <c r="N20" s="167" t="s">
        <v>59</v>
      </c>
      <c r="O20" s="170" t="s">
        <v>60</v>
      </c>
      <c r="P20" s="170" t="s">
        <v>60</v>
      </c>
      <c r="Q20" s="171"/>
      <c r="R20" s="172"/>
      <c r="S20" s="172"/>
      <c r="T20" s="167"/>
      <c r="U20" s="172"/>
      <c r="V20" s="172"/>
      <c r="W20" s="172"/>
      <c r="X20" s="172"/>
      <c r="Y20" s="172"/>
      <c r="Z20" s="173"/>
      <c r="AA20" s="173"/>
      <c r="AB20" s="173"/>
      <c r="AC20" s="192"/>
      <c r="AD20" s="192"/>
      <c r="AE20" s="192"/>
      <c r="AF20" s="192"/>
      <c r="AG20" s="170" t="s">
        <v>41</v>
      </c>
      <c r="AH20" s="178">
        <v>0</v>
      </c>
    </row>
    <row r="21" spans="1:60" s="175" customFormat="1" ht="37.5" x14ac:dyDescent="0.3">
      <c r="A21" s="166" t="str">
        <f t="shared" si="2"/>
        <v>ID-DCO-2.2.3</v>
      </c>
      <c r="B21" s="167" t="s">
        <v>38</v>
      </c>
      <c r="C21" s="167">
        <v>2</v>
      </c>
      <c r="D21" s="167">
        <v>2</v>
      </c>
      <c r="E21" s="167">
        <v>3</v>
      </c>
      <c r="F21" s="168"/>
      <c r="G21" s="169"/>
      <c r="H21" s="168" t="s">
        <v>66</v>
      </c>
      <c r="I21" s="169"/>
      <c r="J21" s="170" t="s">
        <v>67</v>
      </c>
      <c r="K21" s="167" t="s">
        <v>38</v>
      </c>
      <c r="L21" s="170" t="s">
        <v>166</v>
      </c>
      <c r="M21" s="170" t="s">
        <v>51</v>
      </c>
      <c r="N21" s="167" t="s">
        <v>59</v>
      </c>
      <c r="O21" s="170" t="s">
        <v>60</v>
      </c>
      <c r="P21" s="170" t="s">
        <v>60</v>
      </c>
      <c r="Q21" s="171"/>
      <c r="R21" s="172"/>
      <c r="S21" s="172"/>
      <c r="T21" s="167"/>
      <c r="U21" s="172"/>
      <c r="V21" s="172"/>
      <c r="W21" s="172"/>
      <c r="X21" s="172"/>
      <c r="Y21" s="172"/>
      <c r="Z21" s="173"/>
      <c r="AA21" s="173"/>
      <c r="AB21" s="173"/>
      <c r="AC21" s="173"/>
      <c r="AD21" s="173"/>
      <c r="AE21" s="173"/>
      <c r="AF21" s="173"/>
      <c r="AG21" s="170" t="s">
        <v>41</v>
      </c>
      <c r="AH21" s="178">
        <v>0</v>
      </c>
    </row>
    <row r="22" spans="1:60" s="165" customFormat="1" ht="34.5" customHeight="1" x14ac:dyDescent="0.3">
      <c r="A22" s="152"/>
      <c r="B22" s="152"/>
      <c r="C22" s="152">
        <v>2</v>
      </c>
      <c r="D22" s="152">
        <v>3</v>
      </c>
      <c r="E22" s="152"/>
      <c r="F22" s="155"/>
      <c r="G22" s="179" t="s">
        <v>184</v>
      </c>
      <c r="H22" s="155"/>
      <c r="I22" s="155"/>
      <c r="J22" s="156"/>
      <c r="K22" s="152"/>
      <c r="L22" s="152"/>
      <c r="M22" s="156"/>
      <c r="N22" s="152"/>
      <c r="O22" s="156"/>
      <c r="P22" s="156"/>
      <c r="Q22" s="157" t="s">
        <v>185</v>
      </c>
      <c r="R22" s="158"/>
      <c r="S22" s="159"/>
      <c r="T22" s="160">
        <v>0.25</v>
      </c>
      <c r="U22" s="161"/>
      <c r="V22" s="161"/>
      <c r="W22" s="161"/>
      <c r="X22" s="152"/>
      <c r="Y22" s="161"/>
      <c r="Z22" s="162"/>
      <c r="AA22" s="161"/>
      <c r="AB22" s="162"/>
      <c r="AC22" s="162"/>
      <c r="AD22" s="162"/>
      <c r="AE22" s="162"/>
      <c r="AF22" s="162"/>
      <c r="AG22" s="156" t="s">
        <v>41</v>
      </c>
      <c r="AH22" s="163">
        <f>SUM(AH23:AH25)</f>
        <v>0</v>
      </c>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row>
    <row r="23" spans="1:60" s="175" customFormat="1" ht="37.5" x14ac:dyDescent="0.3">
      <c r="A23" s="166" t="str">
        <f t="shared" ref="A23:A25" si="3">+ CONCATENATE("ID", "-", B23, "-",C23, ".", D23, ".", E23)</f>
        <v>ID-DCO-2.3.1</v>
      </c>
      <c r="B23" s="167" t="s">
        <v>38</v>
      </c>
      <c r="C23" s="167">
        <v>2</v>
      </c>
      <c r="D23" s="167">
        <v>3</v>
      </c>
      <c r="E23" s="167">
        <v>1</v>
      </c>
      <c r="F23" s="168"/>
      <c r="G23" s="169"/>
      <c r="H23" s="168" t="s">
        <v>186</v>
      </c>
      <c r="I23" s="169"/>
      <c r="J23" s="170" t="s">
        <v>187</v>
      </c>
      <c r="K23" s="167" t="s">
        <v>38</v>
      </c>
      <c r="L23" s="170" t="s">
        <v>166</v>
      </c>
      <c r="M23" s="170" t="s">
        <v>63</v>
      </c>
      <c r="N23" s="167" t="s">
        <v>59</v>
      </c>
      <c r="O23" s="170" t="s">
        <v>60</v>
      </c>
      <c r="P23" s="170" t="s">
        <v>60</v>
      </c>
      <c r="Q23" s="171"/>
      <c r="R23" s="172"/>
      <c r="S23" s="172"/>
      <c r="T23" s="167"/>
      <c r="U23" s="172"/>
      <c r="V23" s="172"/>
      <c r="W23" s="172"/>
      <c r="X23" s="172"/>
      <c r="Y23" s="172"/>
      <c r="Z23" s="173"/>
      <c r="AA23" s="173"/>
      <c r="AB23" s="173"/>
      <c r="AC23" s="192"/>
      <c r="AD23" s="192"/>
      <c r="AE23" s="192"/>
      <c r="AF23" s="192"/>
      <c r="AG23" s="170" t="s">
        <v>41</v>
      </c>
      <c r="AH23" s="178">
        <v>0</v>
      </c>
    </row>
    <row r="24" spans="1:60" s="175" customFormat="1" ht="37.5" x14ac:dyDescent="0.3">
      <c r="A24" s="166" t="str">
        <f t="shared" si="3"/>
        <v>ID-DCO-2.3.2</v>
      </c>
      <c r="B24" s="167" t="s">
        <v>38</v>
      </c>
      <c r="C24" s="167">
        <v>2</v>
      </c>
      <c r="D24" s="167">
        <v>3</v>
      </c>
      <c r="E24" s="167">
        <v>2</v>
      </c>
      <c r="F24" s="168"/>
      <c r="G24" s="169"/>
      <c r="H24" s="168" t="s">
        <v>188</v>
      </c>
      <c r="I24" s="169"/>
      <c r="J24" s="170" t="s">
        <v>189</v>
      </c>
      <c r="K24" s="167" t="s">
        <v>38</v>
      </c>
      <c r="L24" s="170" t="s">
        <v>166</v>
      </c>
      <c r="M24" s="170" t="s">
        <v>63</v>
      </c>
      <c r="N24" s="167" t="s">
        <v>59</v>
      </c>
      <c r="O24" s="170" t="s">
        <v>60</v>
      </c>
      <c r="P24" s="170" t="s">
        <v>60</v>
      </c>
      <c r="Q24" s="171"/>
      <c r="R24" s="172"/>
      <c r="S24" s="172"/>
      <c r="T24" s="167"/>
      <c r="U24" s="172"/>
      <c r="V24" s="172"/>
      <c r="W24" s="172"/>
      <c r="X24" s="172"/>
      <c r="Y24" s="172"/>
      <c r="Z24" s="173"/>
      <c r="AA24" s="173"/>
      <c r="AB24" s="173"/>
      <c r="AC24" s="192"/>
      <c r="AD24" s="192"/>
      <c r="AE24" s="192"/>
      <c r="AF24" s="192"/>
      <c r="AG24" s="170" t="s">
        <v>41</v>
      </c>
      <c r="AH24" s="178">
        <v>0</v>
      </c>
    </row>
    <row r="25" spans="1:60" s="175" customFormat="1" ht="37.5" x14ac:dyDescent="0.3">
      <c r="A25" s="166" t="str">
        <f t="shared" si="3"/>
        <v>ID-DCO-2.3.3</v>
      </c>
      <c r="B25" s="167" t="s">
        <v>38</v>
      </c>
      <c r="C25" s="167">
        <v>2</v>
      </c>
      <c r="D25" s="167">
        <v>3</v>
      </c>
      <c r="E25" s="167">
        <v>3</v>
      </c>
      <c r="F25" s="168"/>
      <c r="G25" s="169"/>
      <c r="H25" s="168" t="s">
        <v>190</v>
      </c>
      <c r="I25" s="169"/>
      <c r="J25" s="170" t="s">
        <v>67</v>
      </c>
      <c r="K25" s="167" t="s">
        <v>38</v>
      </c>
      <c r="L25" s="170" t="s">
        <v>166</v>
      </c>
      <c r="M25" s="170" t="s">
        <v>51</v>
      </c>
      <c r="N25" s="167" t="s">
        <v>59</v>
      </c>
      <c r="O25" s="170" t="s">
        <v>60</v>
      </c>
      <c r="P25" s="170" t="s">
        <v>60</v>
      </c>
      <c r="Q25" s="171"/>
      <c r="R25" s="172"/>
      <c r="S25" s="172"/>
      <c r="T25" s="167"/>
      <c r="U25" s="172"/>
      <c r="V25" s="172"/>
      <c r="W25" s="172"/>
      <c r="X25" s="172"/>
      <c r="Y25" s="172"/>
      <c r="Z25" s="173"/>
      <c r="AA25" s="173"/>
      <c r="AB25" s="173"/>
      <c r="AC25" s="173"/>
      <c r="AD25" s="173"/>
      <c r="AE25" s="173"/>
      <c r="AF25" s="173"/>
      <c r="AG25" s="170" t="s">
        <v>41</v>
      </c>
      <c r="AH25" s="178">
        <v>0</v>
      </c>
    </row>
    <row r="26" spans="1:60" s="151" customFormat="1" ht="37.5" x14ac:dyDescent="0.3">
      <c r="A26" s="142"/>
      <c r="B26" s="142" t="s">
        <v>38</v>
      </c>
      <c r="C26" s="142">
        <v>4</v>
      </c>
      <c r="D26" s="142"/>
      <c r="E26" s="198"/>
      <c r="F26" s="198" t="s">
        <v>191</v>
      </c>
      <c r="G26" s="199"/>
      <c r="H26" s="199"/>
      <c r="I26" s="199"/>
      <c r="J26" s="139"/>
      <c r="K26" s="142"/>
      <c r="L26" s="142"/>
      <c r="M26" s="139"/>
      <c r="N26" s="142"/>
      <c r="O26" s="139" t="s">
        <v>60</v>
      </c>
      <c r="P26" s="139" t="s">
        <v>60</v>
      </c>
      <c r="Q26" s="143" t="s">
        <v>68</v>
      </c>
      <c r="R26" s="144">
        <f>AVERAGE(R27)</f>
        <v>1</v>
      </c>
      <c r="S26" s="145" t="s">
        <v>40</v>
      </c>
      <c r="T26" s="146">
        <v>0.25</v>
      </c>
      <c r="U26" s="147"/>
      <c r="V26" s="147"/>
      <c r="W26" s="147"/>
      <c r="X26" s="147"/>
      <c r="Y26" s="147"/>
      <c r="Z26" s="147"/>
      <c r="AA26" s="147"/>
      <c r="AB26" s="147"/>
      <c r="AC26" s="147"/>
      <c r="AD26" s="147"/>
      <c r="AE26" s="147"/>
      <c r="AF26" s="147"/>
      <c r="AG26" s="148" t="s">
        <v>41</v>
      </c>
      <c r="AH26" s="149">
        <f>AH27</f>
        <v>1000000</v>
      </c>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row>
    <row r="27" spans="1:60" s="165" customFormat="1" ht="56.25" x14ac:dyDescent="0.3">
      <c r="A27" s="152"/>
      <c r="B27" s="152" t="s">
        <v>38</v>
      </c>
      <c r="C27" s="152">
        <v>4</v>
      </c>
      <c r="D27" s="152">
        <v>1</v>
      </c>
      <c r="E27" s="155"/>
      <c r="F27" s="155"/>
      <c r="G27" s="154" t="s">
        <v>69</v>
      </c>
      <c r="H27" s="155"/>
      <c r="I27" s="155"/>
      <c r="J27" s="156"/>
      <c r="K27" s="152"/>
      <c r="L27" s="152"/>
      <c r="M27" s="156"/>
      <c r="N27" s="152"/>
      <c r="O27" s="156" t="s">
        <v>60</v>
      </c>
      <c r="P27" s="156" t="s">
        <v>60</v>
      </c>
      <c r="Q27" s="157" t="s">
        <v>192</v>
      </c>
      <c r="R27" s="158">
        <v>1</v>
      </c>
      <c r="S27" s="159"/>
      <c r="T27" s="200">
        <v>1</v>
      </c>
      <c r="U27" s="161">
        <v>0.25</v>
      </c>
      <c r="V27" s="161"/>
      <c r="W27" s="161">
        <v>0.25</v>
      </c>
      <c r="X27" s="152"/>
      <c r="Y27" s="161">
        <v>0.25</v>
      </c>
      <c r="Z27" s="162"/>
      <c r="AA27" s="161">
        <v>0.25</v>
      </c>
      <c r="AB27" s="162"/>
      <c r="AC27" s="162"/>
      <c r="AD27" s="162"/>
      <c r="AE27" s="162"/>
      <c r="AF27" s="162"/>
      <c r="AG27" s="156" t="s">
        <v>41</v>
      </c>
      <c r="AH27" s="163">
        <f>SUM(AH28:AH34)</f>
        <v>1000000</v>
      </c>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row>
    <row r="28" spans="1:60" s="175" customFormat="1" ht="37.5" x14ac:dyDescent="0.3">
      <c r="A28" s="166" t="str">
        <f t="shared" ref="A28:A33" si="4">+ CONCATENATE("ID", "-", B28, "-",C28, ".", D28, ".", E28)</f>
        <v>ID-DCO-4.1.1</v>
      </c>
      <c r="B28" s="167" t="s">
        <v>38</v>
      </c>
      <c r="C28" s="167">
        <v>4</v>
      </c>
      <c r="D28" s="167">
        <v>1</v>
      </c>
      <c r="E28" s="167">
        <v>1</v>
      </c>
      <c r="F28" s="168"/>
      <c r="G28" s="169"/>
      <c r="H28" s="168" t="s">
        <v>70</v>
      </c>
      <c r="I28" s="169"/>
      <c r="J28" s="170" t="s">
        <v>71</v>
      </c>
      <c r="K28" s="167" t="s">
        <v>38</v>
      </c>
      <c r="L28" s="170" t="s">
        <v>166</v>
      </c>
      <c r="M28" s="170" t="s">
        <v>72</v>
      </c>
      <c r="N28" s="167" t="s">
        <v>59</v>
      </c>
      <c r="O28" s="170" t="s">
        <v>60</v>
      </c>
      <c r="P28" s="170" t="s">
        <v>60</v>
      </c>
      <c r="Q28" s="171"/>
      <c r="R28" s="172"/>
      <c r="S28" s="172"/>
      <c r="T28" s="167"/>
      <c r="U28" s="172"/>
      <c r="V28" s="172"/>
      <c r="W28" s="172"/>
      <c r="X28" s="172"/>
      <c r="Y28" s="172"/>
      <c r="Z28" s="173"/>
      <c r="AA28" s="173"/>
      <c r="AB28" s="173"/>
      <c r="AC28" s="173"/>
      <c r="AD28" s="173"/>
      <c r="AE28" s="173"/>
      <c r="AF28" s="173"/>
      <c r="AG28" s="170" t="s">
        <v>41</v>
      </c>
      <c r="AH28" s="178">
        <v>1000000</v>
      </c>
    </row>
    <row r="29" spans="1:60" s="175" customFormat="1" ht="37.5" x14ac:dyDescent="0.3">
      <c r="A29" s="166" t="str">
        <f t="shared" si="4"/>
        <v>ID-DCO-4.1.2</v>
      </c>
      <c r="B29" s="167" t="s">
        <v>38</v>
      </c>
      <c r="C29" s="167">
        <v>4</v>
      </c>
      <c r="D29" s="167">
        <v>1</v>
      </c>
      <c r="E29" s="167">
        <v>2</v>
      </c>
      <c r="F29" s="168"/>
      <c r="G29" s="169"/>
      <c r="H29" s="168" t="s">
        <v>73</v>
      </c>
      <c r="I29" s="169"/>
      <c r="J29" s="170" t="s">
        <v>71</v>
      </c>
      <c r="K29" s="167" t="s">
        <v>38</v>
      </c>
      <c r="L29" s="170" t="s">
        <v>166</v>
      </c>
      <c r="M29" s="170" t="s">
        <v>72</v>
      </c>
      <c r="N29" s="167" t="s">
        <v>59</v>
      </c>
      <c r="O29" s="170" t="s">
        <v>60</v>
      </c>
      <c r="P29" s="170" t="s">
        <v>60</v>
      </c>
      <c r="Q29" s="171"/>
      <c r="R29" s="172"/>
      <c r="S29" s="172"/>
      <c r="T29" s="167"/>
      <c r="U29" s="172"/>
      <c r="V29" s="172"/>
      <c r="W29" s="172"/>
      <c r="X29" s="172"/>
      <c r="Y29" s="172"/>
      <c r="Z29" s="173"/>
      <c r="AA29" s="173"/>
      <c r="AB29" s="173"/>
      <c r="AC29" s="173"/>
      <c r="AD29" s="173"/>
      <c r="AE29" s="173"/>
      <c r="AF29" s="173"/>
      <c r="AG29" s="170" t="s">
        <v>41</v>
      </c>
      <c r="AH29" s="178">
        <v>0</v>
      </c>
    </row>
    <row r="30" spans="1:60" s="175" customFormat="1" ht="37.5" x14ac:dyDescent="0.3">
      <c r="A30" s="166" t="str">
        <f t="shared" si="4"/>
        <v>ID-DCO-4.1.3</v>
      </c>
      <c r="B30" s="167" t="s">
        <v>38</v>
      </c>
      <c r="C30" s="167">
        <v>4</v>
      </c>
      <c r="D30" s="167">
        <v>1</v>
      </c>
      <c r="E30" s="167">
        <v>3</v>
      </c>
      <c r="F30" s="168"/>
      <c r="G30" s="169"/>
      <c r="H30" s="201" t="s">
        <v>74</v>
      </c>
      <c r="I30" s="169"/>
      <c r="J30" s="170" t="s">
        <v>75</v>
      </c>
      <c r="K30" s="167" t="s">
        <v>38</v>
      </c>
      <c r="L30" s="170" t="s">
        <v>166</v>
      </c>
      <c r="M30" s="170" t="s">
        <v>76</v>
      </c>
      <c r="N30" s="167" t="s">
        <v>59</v>
      </c>
      <c r="O30" s="170" t="s">
        <v>60</v>
      </c>
      <c r="P30" s="170" t="s">
        <v>60</v>
      </c>
      <c r="Q30" s="171"/>
      <c r="R30" s="172"/>
      <c r="S30" s="172"/>
      <c r="T30" s="167"/>
      <c r="U30" s="172"/>
      <c r="V30" s="172"/>
      <c r="W30" s="172"/>
      <c r="X30" s="172"/>
      <c r="Y30" s="172"/>
      <c r="Z30" s="173"/>
      <c r="AA30" s="173"/>
      <c r="AB30" s="173"/>
      <c r="AC30" s="202"/>
      <c r="AD30" s="202"/>
      <c r="AE30" s="202"/>
      <c r="AF30" s="202"/>
      <c r="AG30" s="170" t="s">
        <v>41</v>
      </c>
      <c r="AH30" s="178">
        <v>0</v>
      </c>
    </row>
    <row r="31" spans="1:60" s="175" customFormat="1" ht="37.5" x14ac:dyDescent="0.3">
      <c r="A31" s="166" t="str">
        <f t="shared" si="4"/>
        <v>ID-DCO-4.1.4</v>
      </c>
      <c r="B31" s="167" t="s">
        <v>38</v>
      </c>
      <c r="C31" s="167">
        <v>4</v>
      </c>
      <c r="D31" s="167">
        <v>1</v>
      </c>
      <c r="E31" s="167">
        <v>4</v>
      </c>
      <c r="F31" s="168"/>
      <c r="G31" s="169"/>
      <c r="H31" s="280" t="s">
        <v>77</v>
      </c>
      <c r="I31" s="281"/>
      <c r="J31" s="170" t="s">
        <v>78</v>
      </c>
      <c r="K31" s="167" t="s">
        <v>38</v>
      </c>
      <c r="L31" s="170" t="s">
        <v>166</v>
      </c>
      <c r="M31" s="170" t="s">
        <v>38</v>
      </c>
      <c r="N31" s="167" t="s">
        <v>59</v>
      </c>
      <c r="O31" s="170" t="s">
        <v>60</v>
      </c>
      <c r="P31" s="170" t="s">
        <v>60</v>
      </c>
      <c r="Q31" s="171"/>
      <c r="R31" s="172"/>
      <c r="S31" s="172"/>
      <c r="T31" s="167"/>
      <c r="U31" s="172"/>
      <c r="V31" s="172"/>
      <c r="W31" s="172"/>
      <c r="X31" s="172"/>
      <c r="Y31" s="172"/>
      <c r="Z31" s="173"/>
      <c r="AA31" s="173"/>
      <c r="AB31" s="173"/>
      <c r="AC31" s="202"/>
      <c r="AD31" s="202"/>
      <c r="AE31" s="202"/>
      <c r="AF31" s="202"/>
      <c r="AG31" s="170" t="s">
        <v>41</v>
      </c>
      <c r="AH31" s="178">
        <v>0</v>
      </c>
    </row>
    <row r="32" spans="1:60" s="175" customFormat="1" ht="37.5" x14ac:dyDescent="0.3">
      <c r="A32" s="166" t="str">
        <f t="shared" si="4"/>
        <v>ID-DCO-4.1.5</v>
      </c>
      <c r="B32" s="167" t="s">
        <v>38</v>
      </c>
      <c r="C32" s="167">
        <v>4</v>
      </c>
      <c r="D32" s="167">
        <v>1</v>
      </c>
      <c r="E32" s="167">
        <v>5</v>
      </c>
      <c r="F32" s="168"/>
      <c r="G32" s="169"/>
      <c r="H32" s="201" t="s">
        <v>79</v>
      </c>
      <c r="I32" s="169"/>
      <c r="J32" s="170" t="s">
        <v>80</v>
      </c>
      <c r="K32" s="167" t="s">
        <v>38</v>
      </c>
      <c r="L32" s="170" t="s">
        <v>166</v>
      </c>
      <c r="M32" s="170" t="s">
        <v>38</v>
      </c>
      <c r="N32" s="167" t="s">
        <v>59</v>
      </c>
      <c r="O32" s="170" t="s">
        <v>60</v>
      </c>
      <c r="P32" s="170" t="s">
        <v>60</v>
      </c>
      <c r="Q32" s="171"/>
      <c r="R32" s="172"/>
      <c r="S32" s="172"/>
      <c r="T32" s="167"/>
      <c r="U32" s="172"/>
      <c r="V32" s="172"/>
      <c r="W32" s="172"/>
      <c r="X32" s="172"/>
      <c r="Y32" s="172"/>
      <c r="Z32" s="173"/>
      <c r="AA32" s="173"/>
      <c r="AB32" s="173"/>
      <c r="AC32" s="202"/>
      <c r="AD32" s="202"/>
      <c r="AE32" s="202"/>
      <c r="AF32" s="202"/>
      <c r="AG32" s="170" t="s">
        <v>41</v>
      </c>
      <c r="AH32" s="178">
        <v>0</v>
      </c>
    </row>
    <row r="33" spans="1:60" s="175" customFormat="1" ht="37.5" x14ac:dyDescent="0.3">
      <c r="A33" s="166" t="str">
        <f t="shared" si="4"/>
        <v>ID-DCO-4.1.6</v>
      </c>
      <c r="B33" s="167" t="s">
        <v>38</v>
      </c>
      <c r="C33" s="167">
        <v>4</v>
      </c>
      <c r="D33" s="167">
        <v>1</v>
      </c>
      <c r="E33" s="167">
        <v>6</v>
      </c>
      <c r="F33" s="168"/>
      <c r="G33" s="169"/>
      <c r="H33" s="201" t="s">
        <v>193</v>
      </c>
      <c r="I33" s="169"/>
      <c r="J33" s="170" t="s">
        <v>81</v>
      </c>
      <c r="K33" s="167" t="s">
        <v>38</v>
      </c>
      <c r="L33" s="170" t="s">
        <v>166</v>
      </c>
      <c r="M33" s="170" t="s">
        <v>38</v>
      </c>
      <c r="N33" s="167" t="s">
        <v>59</v>
      </c>
      <c r="O33" s="170" t="s">
        <v>60</v>
      </c>
      <c r="P33" s="170" t="s">
        <v>60</v>
      </c>
      <c r="Q33" s="171"/>
      <c r="R33" s="172"/>
      <c r="S33" s="172"/>
      <c r="T33" s="167"/>
      <c r="U33" s="172"/>
      <c r="V33" s="172"/>
      <c r="W33" s="172"/>
      <c r="X33" s="172"/>
      <c r="Y33" s="172"/>
      <c r="Z33" s="173"/>
      <c r="AA33" s="173"/>
      <c r="AB33" s="173"/>
      <c r="AC33" s="202"/>
      <c r="AD33" s="202"/>
      <c r="AE33" s="202"/>
      <c r="AF33" s="202"/>
      <c r="AG33" s="170" t="s">
        <v>41</v>
      </c>
      <c r="AH33" s="178">
        <v>0</v>
      </c>
    </row>
    <row r="34" spans="1:60" s="175" customFormat="1" ht="30.75" customHeight="1" x14ac:dyDescent="0.3">
      <c r="A34" s="166" t="str">
        <f t="shared" ref="A34" si="5">+ CONCATENATE("ID", "-", B34, "-",C34, ".", D34, ".", E34)</f>
        <v>ID-DCO-4.1.7</v>
      </c>
      <c r="B34" s="167" t="s">
        <v>38</v>
      </c>
      <c r="C34" s="167">
        <v>4</v>
      </c>
      <c r="D34" s="167">
        <v>1</v>
      </c>
      <c r="E34" s="167">
        <v>7</v>
      </c>
      <c r="F34" s="168"/>
      <c r="G34" s="169"/>
      <c r="H34" s="201" t="s">
        <v>194</v>
      </c>
      <c r="I34" s="169"/>
      <c r="J34" s="170" t="s">
        <v>195</v>
      </c>
      <c r="K34" s="167" t="s">
        <v>38</v>
      </c>
      <c r="L34" s="170" t="s">
        <v>166</v>
      </c>
      <c r="M34" s="170" t="s">
        <v>76</v>
      </c>
      <c r="N34" s="167" t="s">
        <v>59</v>
      </c>
      <c r="O34" s="170" t="s">
        <v>60</v>
      </c>
      <c r="P34" s="170" t="s">
        <v>60</v>
      </c>
      <c r="Q34" s="203"/>
      <c r="R34" s="204"/>
      <c r="S34" s="204"/>
      <c r="T34" s="205"/>
      <c r="U34" s="204"/>
      <c r="V34" s="204"/>
      <c r="W34" s="204"/>
      <c r="X34" s="204"/>
      <c r="Y34" s="204"/>
      <c r="Z34" s="206"/>
      <c r="AA34" s="206"/>
      <c r="AB34" s="206"/>
      <c r="AC34" s="207"/>
      <c r="AD34" s="207"/>
      <c r="AE34" s="207"/>
      <c r="AF34" s="207"/>
      <c r="AG34" s="170" t="s">
        <v>41</v>
      </c>
      <c r="AH34" s="178">
        <v>0</v>
      </c>
    </row>
    <row r="35" spans="1:60" s="151" customFormat="1" ht="37.5" x14ac:dyDescent="0.3">
      <c r="A35" s="142"/>
      <c r="B35" s="142" t="s">
        <v>38</v>
      </c>
      <c r="C35" s="142">
        <v>5</v>
      </c>
      <c r="D35" s="142"/>
      <c r="E35" s="198"/>
      <c r="F35" s="198" t="s">
        <v>196</v>
      </c>
      <c r="G35" s="199"/>
      <c r="H35" s="199"/>
      <c r="I35" s="199"/>
      <c r="J35" s="139"/>
      <c r="K35" s="142"/>
      <c r="L35" s="142"/>
      <c r="M35" s="139"/>
      <c r="N35" s="142"/>
      <c r="O35" s="139" t="s">
        <v>60</v>
      </c>
      <c r="P35" s="139" t="s">
        <v>60</v>
      </c>
      <c r="Q35" s="143" t="s">
        <v>82</v>
      </c>
      <c r="R35" s="144">
        <v>1</v>
      </c>
      <c r="S35" s="145" t="s">
        <v>40</v>
      </c>
      <c r="T35" s="146">
        <v>0.25</v>
      </c>
      <c r="U35" s="147"/>
      <c r="V35" s="147"/>
      <c r="W35" s="147"/>
      <c r="X35" s="147"/>
      <c r="Y35" s="147"/>
      <c r="Z35" s="147"/>
      <c r="AA35" s="147"/>
      <c r="AB35" s="147"/>
      <c r="AC35" s="147"/>
      <c r="AD35" s="147"/>
      <c r="AE35" s="147"/>
      <c r="AF35" s="147"/>
      <c r="AG35" s="148" t="s">
        <v>41</v>
      </c>
      <c r="AH35" s="149">
        <f>AH36</f>
        <v>0</v>
      </c>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row>
    <row r="36" spans="1:60" s="165" customFormat="1" ht="37.5" x14ac:dyDescent="0.3">
      <c r="A36" s="152"/>
      <c r="B36" s="152" t="s">
        <v>38</v>
      </c>
      <c r="C36" s="152">
        <v>5</v>
      </c>
      <c r="D36" s="152">
        <v>1</v>
      </c>
      <c r="E36" s="155"/>
      <c r="F36" s="155"/>
      <c r="G36" s="179" t="s">
        <v>83</v>
      </c>
      <c r="H36" s="155"/>
      <c r="I36" s="155"/>
      <c r="J36" s="156"/>
      <c r="K36" s="152"/>
      <c r="L36" s="152"/>
      <c r="M36" s="156"/>
      <c r="N36" s="152"/>
      <c r="O36" s="156" t="s">
        <v>60</v>
      </c>
      <c r="P36" s="156" t="s">
        <v>60</v>
      </c>
      <c r="Q36" s="157"/>
      <c r="R36" s="158"/>
      <c r="S36" s="159"/>
      <c r="T36" s="200">
        <v>1</v>
      </c>
      <c r="U36" s="161">
        <v>0.25</v>
      </c>
      <c r="V36" s="161"/>
      <c r="W36" s="161">
        <v>0.25</v>
      </c>
      <c r="X36" s="152"/>
      <c r="Y36" s="161">
        <v>0.25</v>
      </c>
      <c r="Z36" s="162"/>
      <c r="AA36" s="161">
        <v>0.25</v>
      </c>
      <c r="AB36" s="162"/>
      <c r="AC36" s="162"/>
      <c r="AD36" s="162"/>
      <c r="AE36" s="162"/>
      <c r="AF36" s="162"/>
      <c r="AG36" s="156" t="s">
        <v>41</v>
      </c>
      <c r="AH36" s="163">
        <f>SUM(AH37:AH43)</f>
        <v>0</v>
      </c>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row>
    <row r="37" spans="1:60" s="175" customFormat="1" ht="37.5" x14ac:dyDescent="0.3">
      <c r="A37" s="166" t="str">
        <f t="shared" ref="A37:A43" si="6">+ CONCATENATE("ID", "-", B37, "-",C37, ".", D37, ".", E37)</f>
        <v>ID-DCO-5.1.1</v>
      </c>
      <c r="B37" s="167" t="s">
        <v>38</v>
      </c>
      <c r="C37" s="167">
        <v>5</v>
      </c>
      <c r="D37" s="167">
        <v>1</v>
      </c>
      <c r="E37" s="167">
        <v>1</v>
      </c>
      <c r="F37" s="168"/>
      <c r="G37" s="169"/>
      <c r="H37" s="168" t="s">
        <v>84</v>
      </c>
      <c r="I37" s="169"/>
      <c r="J37" s="170" t="s">
        <v>85</v>
      </c>
      <c r="K37" s="167" t="s">
        <v>38</v>
      </c>
      <c r="L37" s="170" t="s">
        <v>166</v>
      </c>
      <c r="M37" s="170" t="s">
        <v>38</v>
      </c>
      <c r="N37" s="167" t="s">
        <v>59</v>
      </c>
      <c r="O37" s="170" t="s">
        <v>60</v>
      </c>
      <c r="P37" s="170" t="s">
        <v>60</v>
      </c>
      <c r="Q37" s="171"/>
      <c r="R37" s="172"/>
      <c r="S37" s="172"/>
      <c r="T37" s="167"/>
      <c r="U37" s="172"/>
      <c r="V37" s="172"/>
      <c r="W37" s="172"/>
      <c r="X37" s="172"/>
      <c r="Y37" s="172"/>
      <c r="Z37" s="173"/>
      <c r="AA37" s="173"/>
      <c r="AB37" s="173"/>
      <c r="AC37" s="173"/>
      <c r="AD37" s="173"/>
      <c r="AE37" s="173"/>
      <c r="AF37" s="173"/>
      <c r="AG37" s="170" t="s">
        <v>41</v>
      </c>
      <c r="AH37" s="178">
        <v>0</v>
      </c>
    </row>
    <row r="38" spans="1:60" s="175" customFormat="1" ht="37.5" x14ac:dyDescent="0.3">
      <c r="A38" s="166" t="str">
        <f t="shared" si="6"/>
        <v>ID-DCO-5.1.2</v>
      </c>
      <c r="B38" s="167" t="s">
        <v>38</v>
      </c>
      <c r="C38" s="167">
        <v>5</v>
      </c>
      <c r="D38" s="167">
        <v>1</v>
      </c>
      <c r="E38" s="167">
        <v>2</v>
      </c>
      <c r="F38" s="168"/>
      <c r="G38" s="169"/>
      <c r="H38" s="168" t="s">
        <v>86</v>
      </c>
      <c r="I38" s="169"/>
      <c r="J38" s="170" t="s">
        <v>87</v>
      </c>
      <c r="K38" s="167" t="s">
        <v>38</v>
      </c>
      <c r="L38" s="170" t="s">
        <v>166</v>
      </c>
      <c r="M38" s="170" t="s">
        <v>38</v>
      </c>
      <c r="N38" s="167" t="s">
        <v>59</v>
      </c>
      <c r="O38" s="170" t="s">
        <v>60</v>
      </c>
      <c r="P38" s="170" t="s">
        <v>60</v>
      </c>
      <c r="Q38" s="171"/>
      <c r="R38" s="172"/>
      <c r="S38" s="172"/>
      <c r="T38" s="208"/>
      <c r="U38" s="172"/>
      <c r="V38" s="172"/>
      <c r="W38" s="172"/>
      <c r="X38" s="172"/>
      <c r="Y38" s="172"/>
      <c r="Z38" s="173"/>
      <c r="AA38" s="173"/>
      <c r="AB38" s="173"/>
      <c r="AC38" s="192"/>
      <c r="AD38" s="192"/>
      <c r="AE38" s="192"/>
      <c r="AF38" s="192"/>
      <c r="AG38" s="170" t="s">
        <v>41</v>
      </c>
      <c r="AH38" s="178">
        <v>0</v>
      </c>
    </row>
    <row r="39" spans="1:60" s="175" customFormat="1" ht="37.5" x14ac:dyDescent="0.3">
      <c r="A39" s="166" t="str">
        <f t="shared" si="6"/>
        <v>ID-DCO-5.1.3</v>
      </c>
      <c r="B39" s="167" t="s">
        <v>38</v>
      </c>
      <c r="C39" s="167">
        <v>5</v>
      </c>
      <c r="D39" s="167">
        <v>1</v>
      </c>
      <c r="E39" s="167">
        <v>3</v>
      </c>
      <c r="F39" s="168"/>
      <c r="G39" s="169"/>
      <c r="H39" s="201" t="s">
        <v>88</v>
      </c>
      <c r="I39" s="169"/>
      <c r="J39" s="170" t="s">
        <v>89</v>
      </c>
      <c r="K39" s="167" t="s">
        <v>38</v>
      </c>
      <c r="L39" s="170" t="s">
        <v>166</v>
      </c>
      <c r="M39" s="170" t="s">
        <v>38</v>
      </c>
      <c r="N39" s="167" t="s">
        <v>59</v>
      </c>
      <c r="O39" s="170" t="s">
        <v>60</v>
      </c>
      <c r="P39" s="170" t="s">
        <v>60</v>
      </c>
      <c r="Q39" s="171"/>
      <c r="R39" s="172"/>
      <c r="S39" s="172"/>
      <c r="T39" s="208"/>
      <c r="U39" s="172"/>
      <c r="V39" s="172"/>
      <c r="W39" s="172"/>
      <c r="X39" s="172"/>
      <c r="Y39" s="172"/>
      <c r="Z39" s="173"/>
      <c r="AA39" s="173"/>
      <c r="AB39" s="173"/>
      <c r="AC39" s="192"/>
      <c r="AD39" s="192"/>
      <c r="AE39" s="192"/>
      <c r="AF39" s="192"/>
      <c r="AG39" s="209" t="s">
        <v>41</v>
      </c>
      <c r="AH39" s="210">
        <v>0</v>
      </c>
    </row>
    <row r="40" spans="1:60" s="175" customFormat="1" ht="37.5" x14ac:dyDescent="0.3">
      <c r="A40" s="166" t="str">
        <f t="shared" si="6"/>
        <v>ID-DCO-5.1.4</v>
      </c>
      <c r="B40" s="167" t="s">
        <v>38</v>
      </c>
      <c r="C40" s="167">
        <v>5</v>
      </c>
      <c r="D40" s="167">
        <v>1</v>
      </c>
      <c r="E40" s="167">
        <v>4</v>
      </c>
      <c r="F40" s="168"/>
      <c r="G40" s="169"/>
      <c r="H40" s="201" t="s">
        <v>90</v>
      </c>
      <c r="I40" s="169"/>
      <c r="J40" s="170" t="s">
        <v>91</v>
      </c>
      <c r="K40" s="167" t="s">
        <v>38</v>
      </c>
      <c r="L40" s="170" t="s">
        <v>166</v>
      </c>
      <c r="M40" s="170" t="s">
        <v>38</v>
      </c>
      <c r="N40" s="167" t="s">
        <v>59</v>
      </c>
      <c r="O40" s="170" t="s">
        <v>60</v>
      </c>
      <c r="P40" s="170" t="s">
        <v>60</v>
      </c>
      <c r="Q40" s="171"/>
      <c r="R40" s="172"/>
      <c r="S40" s="172"/>
      <c r="T40" s="208"/>
      <c r="U40" s="172"/>
      <c r="V40" s="172"/>
      <c r="W40" s="172"/>
      <c r="X40" s="172"/>
      <c r="Y40" s="172"/>
      <c r="Z40" s="173"/>
      <c r="AA40" s="173"/>
      <c r="AB40" s="173"/>
      <c r="AC40" s="192"/>
      <c r="AD40" s="192"/>
      <c r="AE40" s="192"/>
      <c r="AF40" s="192"/>
      <c r="AG40" s="170" t="s">
        <v>41</v>
      </c>
      <c r="AH40" s="178">
        <v>0</v>
      </c>
    </row>
    <row r="41" spans="1:60" s="175" customFormat="1" ht="37.5" x14ac:dyDescent="0.3">
      <c r="A41" s="166" t="str">
        <f t="shared" si="6"/>
        <v>ID-DCO-5.1.5</v>
      </c>
      <c r="B41" s="167" t="s">
        <v>38</v>
      </c>
      <c r="C41" s="167">
        <v>5</v>
      </c>
      <c r="D41" s="167">
        <v>1</v>
      </c>
      <c r="E41" s="167">
        <v>5</v>
      </c>
      <c r="F41" s="168"/>
      <c r="G41" s="169"/>
      <c r="H41" s="201" t="s">
        <v>92</v>
      </c>
      <c r="I41" s="169"/>
      <c r="J41" s="170" t="s">
        <v>93</v>
      </c>
      <c r="K41" s="167" t="s">
        <v>38</v>
      </c>
      <c r="L41" s="170" t="s">
        <v>166</v>
      </c>
      <c r="M41" s="170" t="s">
        <v>38</v>
      </c>
      <c r="N41" s="167" t="s">
        <v>59</v>
      </c>
      <c r="O41" s="170" t="s">
        <v>60</v>
      </c>
      <c r="P41" s="170" t="s">
        <v>60</v>
      </c>
      <c r="Q41" s="171"/>
      <c r="R41" s="172"/>
      <c r="S41" s="172"/>
      <c r="T41" s="208"/>
      <c r="U41" s="172"/>
      <c r="V41" s="172"/>
      <c r="W41" s="172"/>
      <c r="X41" s="172"/>
      <c r="Y41" s="172"/>
      <c r="Z41" s="173"/>
      <c r="AA41" s="173"/>
      <c r="AB41" s="173"/>
      <c r="AC41" s="192"/>
      <c r="AD41" s="192"/>
      <c r="AE41" s="192"/>
      <c r="AF41" s="192"/>
      <c r="AG41" s="170" t="s">
        <v>41</v>
      </c>
      <c r="AH41" s="178">
        <v>0</v>
      </c>
    </row>
    <row r="42" spans="1:60" s="175" customFormat="1" ht="37.5" x14ac:dyDescent="0.3">
      <c r="A42" s="166" t="str">
        <f t="shared" si="6"/>
        <v>ID-DCO-5.1.6</v>
      </c>
      <c r="B42" s="167" t="s">
        <v>38</v>
      </c>
      <c r="C42" s="167">
        <v>5</v>
      </c>
      <c r="D42" s="167">
        <v>1</v>
      </c>
      <c r="E42" s="167">
        <v>6</v>
      </c>
      <c r="F42" s="168"/>
      <c r="G42" s="169"/>
      <c r="H42" s="201" t="s">
        <v>94</v>
      </c>
      <c r="I42" s="169"/>
      <c r="J42" s="170" t="s">
        <v>95</v>
      </c>
      <c r="K42" s="167" t="s">
        <v>38</v>
      </c>
      <c r="L42" s="170" t="s">
        <v>166</v>
      </c>
      <c r="M42" s="170" t="s">
        <v>38</v>
      </c>
      <c r="N42" s="167" t="s">
        <v>59</v>
      </c>
      <c r="O42" s="170" t="s">
        <v>60</v>
      </c>
      <c r="P42" s="170" t="s">
        <v>60</v>
      </c>
      <c r="Q42" s="171"/>
      <c r="R42" s="172"/>
      <c r="S42" s="172"/>
      <c r="T42" s="208"/>
      <c r="U42" s="172"/>
      <c r="V42" s="172"/>
      <c r="W42" s="172"/>
      <c r="X42" s="172"/>
      <c r="Y42" s="172"/>
      <c r="Z42" s="173"/>
      <c r="AA42" s="173"/>
      <c r="AB42" s="173"/>
      <c r="AC42" s="192"/>
      <c r="AD42" s="192"/>
      <c r="AE42" s="192"/>
      <c r="AF42" s="192"/>
      <c r="AG42" s="209" t="s">
        <v>41</v>
      </c>
      <c r="AH42" s="210">
        <v>0</v>
      </c>
    </row>
    <row r="43" spans="1:60" s="175" customFormat="1" ht="38.25" thickBot="1" x14ac:dyDescent="0.35">
      <c r="A43" s="166" t="str">
        <f t="shared" si="6"/>
        <v>ID-DCO-5.1.7</v>
      </c>
      <c r="B43" s="167" t="s">
        <v>38</v>
      </c>
      <c r="C43" s="167">
        <v>5</v>
      </c>
      <c r="D43" s="167">
        <v>1</v>
      </c>
      <c r="E43" s="167">
        <v>7</v>
      </c>
      <c r="F43" s="168"/>
      <c r="G43" s="169"/>
      <c r="H43" s="201" t="s">
        <v>96</v>
      </c>
      <c r="I43" s="169"/>
      <c r="J43" s="170" t="s">
        <v>97</v>
      </c>
      <c r="K43" s="167" t="s">
        <v>38</v>
      </c>
      <c r="L43" s="170" t="s">
        <v>166</v>
      </c>
      <c r="M43" s="170" t="s">
        <v>38</v>
      </c>
      <c r="N43" s="167" t="s">
        <v>59</v>
      </c>
      <c r="O43" s="170" t="s">
        <v>60</v>
      </c>
      <c r="P43" s="170" t="s">
        <v>60</v>
      </c>
      <c r="Q43" s="171"/>
      <c r="R43" s="172"/>
      <c r="S43" s="172"/>
      <c r="T43" s="208"/>
      <c r="U43" s="172"/>
      <c r="V43" s="172"/>
      <c r="W43" s="172"/>
      <c r="X43" s="172"/>
      <c r="Y43" s="172"/>
      <c r="Z43" s="173"/>
      <c r="AA43" s="173"/>
      <c r="AB43" s="173"/>
      <c r="AC43" s="192"/>
      <c r="AD43" s="192"/>
      <c r="AE43" s="192"/>
      <c r="AF43" s="192"/>
      <c r="AG43" s="209" t="s">
        <v>41</v>
      </c>
      <c r="AH43" s="210">
        <v>0</v>
      </c>
    </row>
    <row r="44" spans="1:60" s="120" customFormat="1" ht="30.75" customHeight="1" thickBot="1" x14ac:dyDescent="0.35">
      <c r="F44" s="132"/>
      <c r="G44" s="132"/>
      <c r="H44" s="132"/>
      <c r="I44" s="132"/>
      <c r="J44" s="133"/>
      <c r="K44" s="132"/>
      <c r="L44" s="131"/>
      <c r="M44" s="134"/>
      <c r="N44" s="132"/>
      <c r="O44" s="134"/>
      <c r="P44" s="134"/>
      <c r="Q44" s="133"/>
      <c r="R44" s="132"/>
      <c r="S44" s="132"/>
      <c r="T44" s="135"/>
      <c r="U44" s="132"/>
      <c r="V44" s="132"/>
      <c r="W44" s="132"/>
      <c r="X44" s="132"/>
      <c r="Y44" s="132"/>
      <c r="Z44" s="132"/>
      <c r="AA44" s="132"/>
      <c r="AB44" s="132"/>
      <c r="AC44" s="132"/>
      <c r="AD44" s="132"/>
      <c r="AE44" s="132"/>
      <c r="AF44" s="132"/>
      <c r="AG44" s="229" t="s">
        <v>98</v>
      </c>
      <c r="AH44" s="230">
        <f>+AH35+AH26+AH15+AH5</f>
        <v>1000000</v>
      </c>
      <c r="AI44" s="132"/>
    </row>
    <row r="45" spans="1:60" s="120" customFormat="1" ht="15.75" x14ac:dyDescent="0.25">
      <c r="F45" s="132"/>
      <c r="G45" s="132"/>
      <c r="H45" s="132"/>
      <c r="I45" s="132"/>
      <c r="J45" s="133"/>
      <c r="K45" s="132"/>
      <c r="L45" s="131"/>
      <c r="M45" s="134"/>
      <c r="N45" s="132"/>
      <c r="O45" s="134"/>
      <c r="P45" s="134"/>
      <c r="Q45" s="133"/>
      <c r="R45" s="132"/>
      <c r="S45" s="132"/>
      <c r="T45" s="135"/>
      <c r="U45" s="132"/>
      <c r="V45" s="132"/>
      <c r="W45" s="132"/>
      <c r="X45" s="132"/>
      <c r="Y45" s="132"/>
      <c r="Z45" s="132"/>
      <c r="AA45" s="132"/>
      <c r="AB45" s="132"/>
      <c r="AC45" s="132"/>
      <c r="AD45" s="132"/>
      <c r="AE45" s="132"/>
      <c r="AF45" s="132"/>
      <c r="AG45" s="131"/>
      <c r="AH45" s="132"/>
      <c r="AI45" s="132"/>
    </row>
    <row r="46" spans="1:60" s="120" customFormat="1" ht="15.75" x14ac:dyDescent="0.25">
      <c r="F46" s="132"/>
      <c r="G46" s="132"/>
      <c r="H46" s="132"/>
      <c r="I46" s="132"/>
      <c r="J46" s="133"/>
      <c r="K46" s="132"/>
      <c r="L46" s="131"/>
      <c r="M46" s="134"/>
      <c r="N46" s="132"/>
      <c r="O46" s="134"/>
      <c r="P46" s="134"/>
      <c r="Q46" s="133"/>
      <c r="R46" s="132"/>
      <c r="S46" s="132"/>
      <c r="T46" s="135"/>
      <c r="U46" s="132"/>
      <c r="V46" s="132"/>
      <c r="W46" s="132"/>
      <c r="X46" s="132"/>
      <c r="Y46" s="132"/>
      <c r="Z46" s="132"/>
      <c r="AA46" s="132"/>
      <c r="AB46" s="132"/>
      <c r="AC46" s="132"/>
      <c r="AD46" s="132"/>
      <c r="AE46" s="132"/>
      <c r="AF46" s="132"/>
      <c r="AG46" s="131"/>
      <c r="AH46" s="132"/>
      <c r="AI46" s="132"/>
    </row>
    <row r="47" spans="1:60" s="120" customFormat="1" ht="15.75" x14ac:dyDescent="0.25">
      <c r="F47" s="132"/>
      <c r="G47" s="132"/>
      <c r="H47" s="132"/>
      <c r="I47" s="132"/>
      <c r="J47" s="133"/>
      <c r="K47" s="132"/>
      <c r="L47" s="131"/>
      <c r="M47" s="134"/>
      <c r="N47" s="132"/>
      <c r="O47" s="134"/>
      <c r="P47" s="134"/>
      <c r="Q47" s="133"/>
      <c r="R47" s="132"/>
      <c r="S47" s="132"/>
      <c r="T47" s="135"/>
      <c r="U47" s="132"/>
      <c r="V47" s="132"/>
      <c r="W47" s="132"/>
      <c r="X47" s="132"/>
      <c r="Y47" s="132"/>
      <c r="Z47" s="132"/>
      <c r="AA47" s="132"/>
      <c r="AB47" s="132"/>
      <c r="AC47" s="132"/>
      <c r="AD47" s="132"/>
      <c r="AE47" s="132"/>
      <c r="AF47" s="132"/>
      <c r="AG47" s="131"/>
      <c r="AH47" s="132"/>
      <c r="AI47" s="132"/>
    </row>
    <row r="48" spans="1:60" s="120" customFormat="1" ht="15.75" x14ac:dyDescent="0.25">
      <c r="F48" s="132"/>
      <c r="G48" s="132"/>
      <c r="H48" s="132"/>
      <c r="I48" s="132"/>
      <c r="J48" s="133"/>
      <c r="K48" s="132"/>
      <c r="L48" s="131"/>
      <c r="M48" s="134"/>
      <c r="N48" s="132"/>
      <c r="O48" s="134"/>
      <c r="P48" s="134"/>
      <c r="Q48" s="133"/>
      <c r="R48" s="132"/>
      <c r="S48" s="132"/>
      <c r="T48" s="135"/>
      <c r="U48" s="132"/>
      <c r="V48" s="132"/>
      <c r="W48" s="132"/>
      <c r="X48" s="132"/>
      <c r="Y48" s="132"/>
      <c r="Z48" s="132"/>
      <c r="AA48" s="132"/>
      <c r="AB48" s="132"/>
      <c r="AC48" s="132"/>
      <c r="AD48" s="132"/>
      <c r="AE48" s="132"/>
      <c r="AF48" s="132"/>
      <c r="AG48" s="131"/>
      <c r="AH48" s="132"/>
      <c r="AI48" s="132"/>
    </row>
    <row r="49" spans="2:35" s="120" customFormat="1" ht="16.5" thickBot="1" x14ac:dyDescent="0.3">
      <c r="F49" s="132"/>
      <c r="G49" s="132"/>
      <c r="H49" s="132"/>
      <c r="I49" s="132"/>
      <c r="J49" s="282"/>
      <c r="K49" s="282"/>
      <c r="L49" s="282"/>
      <c r="M49" s="282"/>
      <c r="N49" s="132"/>
      <c r="O49" s="134"/>
      <c r="P49" s="134"/>
      <c r="Q49" s="133"/>
      <c r="R49" s="132"/>
      <c r="S49" s="132"/>
      <c r="T49" s="135"/>
      <c r="U49" s="132"/>
      <c r="V49" s="132"/>
      <c r="W49" s="132"/>
      <c r="X49" s="132"/>
      <c r="Y49" s="132"/>
      <c r="Z49" s="132"/>
      <c r="AA49" s="132"/>
      <c r="AB49" s="132"/>
      <c r="AC49" s="132"/>
      <c r="AD49" s="132"/>
      <c r="AE49" s="132"/>
      <c r="AF49" s="132"/>
      <c r="AG49" s="131"/>
      <c r="AH49" s="132"/>
      <c r="AI49" s="132"/>
    </row>
    <row r="50" spans="2:35" s="120" customFormat="1" ht="18.75" x14ac:dyDescent="0.3">
      <c r="F50" s="243"/>
      <c r="G50" s="243"/>
      <c r="H50" s="243"/>
      <c r="I50" s="243"/>
      <c r="J50" s="283" t="s">
        <v>197</v>
      </c>
      <c r="K50" s="283"/>
      <c r="L50" s="283"/>
      <c r="M50" s="283"/>
      <c r="N50" s="132"/>
      <c r="O50" s="136"/>
      <c r="P50" s="136"/>
      <c r="Q50" s="133"/>
      <c r="R50" s="132"/>
      <c r="S50" s="132"/>
      <c r="T50" s="135"/>
      <c r="U50" s="132"/>
      <c r="V50" s="132"/>
      <c r="W50" s="132"/>
      <c r="X50" s="132"/>
      <c r="Y50" s="132"/>
      <c r="Z50" s="132"/>
      <c r="AA50" s="132"/>
      <c r="AB50" s="132"/>
      <c r="AC50" s="132"/>
      <c r="AD50" s="132"/>
      <c r="AE50" s="132"/>
      <c r="AF50" s="132"/>
      <c r="AG50" s="132"/>
      <c r="AH50" s="132"/>
      <c r="AI50" s="132"/>
    </row>
    <row r="51" spans="2:35" s="120" customFormat="1" ht="18.75" x14ac:dyDescent="0.3">
      <c r="F51" s="132"/>
      <c r="G51" s="132"/>
      <c r="H51" s="132"/>
      <c r="I51" s="132"/>
      <c r="J51" s="283" t="s">
        <v>50</v>
      </c>
      <c r="K51" s="283"/>
      <c r="L51" s="283"/>
      <c r="M51" s="283"/>
      <c r="N51" s="132"/>
      <c r="O51" s="136"/>
      <c r="P51" s="136"/>
      <c r="Q51" s="133"/>
      <c r="R51" s="132"/>
      <c r="S51" s="132"/>
      <c r="T51" s="135"/>
      <c r="U51" s="132"/>
      <c r="V51" s="132"/>
      <c r="W51" s="132"/>
      <c r="X51" s="132"/>
      <c r="Y51" s="132"/>
      <c r="Z51" s="132"/>
      <c r="AA51" s="132"/>
      <c r="AB51" s="132"/>
      <c r="AC51" s="132"/>
      <c r="AD51" s="132"/>
      <c r="AE51" s="132"/>
      <c r="AF51" s="132"/>
      <c r="AG51" s="132"/>
      <c r="AH51" s="132"/>
      <c r="AI51" s="132"/>
    </row>
    <row r="52" spans="2:35" s="120" customFormat="1" ht="18.75" x14ac:dyDescent="0.3">
      <c r="F52" s="244"/>
      <c r="G52" s="244"/>
      <c r="H52" s="244"/>
      <c r="I52" s="244"/>
      <c r="J52" s="226"/>
      <c r="K52" s="227"/>
      <c r="L52" s="227"/>
      <c r="M52" s="228"/>
      <c r="N52" s="128"/>
      <c r="O52" s="129"/>
      <c r="P52" s="129"/>
      <c r="Q52" s="127"/>
      <c r="T52" s="130"/>
      <c r="AG52" s="128"/>
    </row>
    <row r="53" spans="2:35" x14ac:dyDescent="0.25">
      <c r="B53" s="1"/>
      <c r="C53" s="1"/>
      <c r="D53" s="1"/>
      <c r="E53" s="1"/>
      <c r="F53" s="242"/>
      <c r="G53" s="242"/>
      <c r="H53" s="242"/>
      <c r="I53" s="242"/>
      <c r="J53" s="93"/>
      <c r="K53" s="1"/>
      <c r="N53" s="1"/>
      <c r="Q53" s="93"/>
      <c r="R53" s="1"/>
      <c r="S53" s="1"/>
      <c r="T53" s="26"/>
      <c r="U53" s="1"/>
      <c r="V53" s="1"/>
      <c r="W53" s="1"/>
      <c r="X53" s="1"/>
      <c r="Y53" s="1"/>
      <c r="Z53" s="1"/>
      <c r="AA53" s="1"/>
      <c r="AB53" s="1"/>
      <c r="AC53" s="1"/>
      <c r="AD53" s="1"/>
      <c r="AE53" s="1"/>
      <c r="AF53" s="1"/>
      <c r="AG53" s="21"/>
      <c r="AH53" s="1"/>
    </row>
    <row r="54" spans="2:35" x14ac:dyDescent="0.25">
      <c r="B54" s="1"/>
      <c r="C54" s="1"/>
      <c r="D54" s="1"/>
      <c r="E54" s="1"/>
      <c r="J54" s="93"/>
      <c r="K54" s="1"/>
      <c r="N54" s="1"/>
      <c r="Q54" s="93"/>
      <c r="R54" s="1"/>
      <c r="S54" s="1"/>
      <c r="T54" s="26"/>
      <c r="U54" s="1"/>
      <c r="V54" s="1"/>
      <c r="W54" s="1"/>
      <c r="X54" s="1"/>
      <c r="Y54" s="1"/>
      <c r="Z54" s="1"/>
      <c r="AA54" s="1"/>
      <c r="AB54" s="1"/>
      <c r="AC54" s="1"/>
      <c r="AD54" s="1"/>
      <c r="AE54" s="1"/>
      <c r="AF54" s="1"/>
      <c r="AG54" s="21"/>
      <c r="AH54" s="1"/>
    </row>
    <row r="55" spans="2:35" x14ac:dyDescent="0.25">
      <c r="B55" s="1"/>
      <c r="C55" s="1"/>
      <c r="D55" s="1"/>
      <c r="E55" s="1"/>
      <c r="J55" s="93"/>
      <c r="K55" s="1"/>
      <c r="N55" s="1"/>
      <c r="Q55" s="93"/>
      <c r="R55" s="1"/>
      <c r="S55" s="1"/>
      <c r="T55" s="26"/>
      <c r="U55" s="1"/>
      <c r="V55" s="1"/>
      <c r="W55" s="1"/>
      <c r="X55" s="1"/>
      <c r="Y55" s="1"/>
      <c r="Z55" s="1"/>
      <c r="AA55" s="1"/>
      <c r="AB55" s="1"/>
      <c r="AC55" s="1"/>
      <c r="AD55" s="1"/>
      <c r="AE55" s="1"/>
      <c r="AF55" s="1"/>
      <c r="AG55" s="21"/>
      <c r="AH55" s="1"/>
    </row>
    <row r="56" spans="2:35" x14ac:dyDescent="0.25">
      <c r="B56" s="1"/>
      <c r="C56" s="1"/>
      <c r="D56" s="1"/>
      <c r="E56" s="1"/>
      <c r="J56" s="93"/>
      <c r="K56" s="1"/>
      <c r="N56" s="1"/>
      <c r="Q56" s="93"/>
      <c r="R56" s="1"/>
      <c r="S56" s="1"/>
      <c r="T56" s="26"/>
      <c r="U56" s="1"/>
      <c r="V56" s="1"/>
      <c r="W56" s="1"/>
      <c r="X56" s="1"/>
      <c r="Y56" s="1"/>
      <c r="Z56" s="1"/>
      <c r="AA56" s="1"/>
      <c r="AB56" s="1"/>
      <c r="AC56" s="1"/>
      <c r="AD56" s="1"/>
      <c r="AE56" s="1"/>
      <c r="AF56" s="1"/>
      <c r="AG56" s="21"/>
      <c r="AH56" s="1"/>
    </row>
    <row r="57" spans="2:35" x14ac:dyDescent="0.25">
      <c r="B57" s="1"/>
      <c r="C57" s="1"/>
      <c r="D57" s="1"/>
      <c r="E57" s="1"/>
      <c r="J57" s="93"/>
      <c r="K57" s="1"/>
      <c r="N57" s="1"/>
      <c r="Q57" s="93"/>
      <c r="R57" s="1"/>
      <c r="S57" s="1"/>
      <c r="T57" s="26"/>
      <c r="U57" s="1"/>
      <c r="V57" s="1"/>
      <c r="W57" s="1"/>
      <c r="X57" s="1"/>
      <c r="Y57" s="1"/>
      <c r="Z57" s="1"/>
      <c r="AA57" s="1"/>
      <c r="AB57" s="1"/>
      <c r="AC57" s="1"/>
      <c r="AD57" s="1"/>
      <c r="AE57" s="1"/>
      <c r="AF57" s="1"/>
      <c r="AG57" s="21"/>
      <c r="AH57" s="1"/>
    </row>
    <row r="58" spans="2:35" x14ac:dyDescent="0.25">
      <c r="B58" s="1"/>
      <c r="C58" s="1"/>
      <c r="D58" s="1"/>
      <c r="E58" s="1"/>
      <c r="J58" s="93"/>
      <c r="K58" s="1"/>
      <c r="N58" s="1"/>
      <c r="Q58" s="93"/>
      <c r="R58" s="1"/>
      <c r="S58" s="1"/>
      <c r="T58" s="26"/>
      <c r="U58" s="1"/>
      <c r="V58" s="1"/>
      <c r="W58" s="1"/>
      <c r="X58" s="1"/>
      <c r="Y58" s="1"/>
      <c r="Z58" s="1"/>
      <c r="AA58" s="1"/>
      <c r="AB58" s="1"/>
      <c r="AC58" s="1"/>
      <c r="AD58" s="1"/>
      <c r="AE58" s="1"/>
      <c r="AF58" s="1"/>
      <c r="AG58" s="21"/>
      <c r="AH58" s="1"/>
    </row>
    <row r="59" spans="2:35" x14ac:dyDescent="0.25">
      <c r="B59" s="1"/>
      <c r="C59" s="1"/>
      <c r="D59" s="1"/>
      <c r="E59" s="1"/>
      <c r="J59" s="93"/>
      <c r="K59" s="1"/>
      <c r="N59" s="1"/>
      <c r="Q59" s="93"/>
      <c r="R59" s="1"/>
      <c r="S59" s="1"/>
      <c r="T59" s="26"/>
      <c r="U59" s="1"/>
      <c r="V59" s="1"/>
      <c r="W59" s="1"/>
      <c r="X59" s="1"/>
      <c r="Y59" s="1"/>
      <c r="Z59" s="1"/>
      <c r="AA59" s="1"/>
      <c r="AB59" s="1"/>
      <c r="AC59" s="1"/>
      <c r="AD59" s="1"/>
      <c r="AE59" s="1"/>
      <c r="AF59" s="1"/>
      <c r="AG59" s="21"/>
      <c r="AH59" s="1"/>
    </row>
    <row r="60" spans="2:35" x14ac:dyDescent="0.25">
      <c r="B60" s="1"/>
      <c r="C60" s="1"/>
      <c r="D60" s="1"/>
      <c r="E60" s="1"/>
      <c r="J60" s="93"/>
      <c r="K60" s="1"/>
      <c r="N60" s="1"/>
      <c r="Q60" s="93"/>
      <c r="R60" s="1"/>
      <c r="S60" s="1"/>
      <c r="T60" s="26"/>
      <c r="U60" s="1"/>
      <c r="V60" s="1"/>
      <c r="W60" s="1"/>
      <c r="X60" s="1"/>
      <c r="Y60" s="1"/>
      <c r="Z60" s="1"/>
      <c r="AA60" s="1"/>
      <c r="AB60" s="1"/>
      <c r="AC60" s="1"/>
      <c r="AD60" s="1"/>
      <c r="AE60" s="1"/>
      <c r="AF60" s="1"/>
      <c r="AG60" s="21"/>
      <c r="AH60" s="1"/>
    </row>
    <row r="61" spans="2:35" x14ac:dyDescent="0.25">
      <c r="B61" s="1"/>
      <c r="C61" s="1"/>
      <c r="D61" s="1"/>
      <c r="E61" s="1"/>
      <c r="J61" s="93"/>
      <c r="K61" s="1"/>
      <c r="N61" s="1"/>
      <c r="Q61" s="93"/>
      <c r="R61" s="1"/>
      <c r="S61" s="1"/>
      <c r="T61" s="26"/>
      <c r="U61" s="1"/>
      <c r="V61" s="1"/>
      <c r="W61" s="1"/>
      <c r="X61" s="1"/>
      <c r="Y61" s="1"/>
      <c r="Z61" s="1"/>
      <c r="AA61" s="1"/>
      <c r="AB61" s="1"/>
      <c r="AC61" s="1"/>
      <c r="AD61" s="1"/>
      <c r="AE61" s="1"/>
      <c r="AF61" s="1"/>
      <c r="AG61" s="21"/>
      <c r="AH61" s="1"/>
    </row>
    <row r="62" spans="2:35" x14ac:dyDescent="0.25">
      <c r="B62" s="1"/>
      <c r="C62" s="1"/>
      <c r="D62" s="1"/>
      <c r="E62" s="1"/>
      <c r="J62" s="93"/>
      <c r="K62" s="1"/>
      <c r="N62" s="1"/>
      <c r="Q62" s="93"/>
      <c r="R62" s="1"/>
      <c r="S62" s="1"/>
      <c r="T62" s="26"/>
      <c r="U62" s="1"/>
      <c r="V62" s="1"/>
      <c r="W62" s="1"/>
      <c r="X62" s="1"/>
      <c r="Y62" s="1"/>
      <c r="Z62" s="1"/>
      <c r="AA62" s="1"/>
      <c r="AB62" s="1"/>
      <c r="AC62" s="1"/>
      <c r="AD62" s="1"/>
      <c r="AE62" s="1"/>
      <c r="AF62" s="1"/>
      <c r="AG62" s="21"/>
      <c r="AH62" s="1"/>
    </row>
    <row r="63" spans="2:35" x14ac:dyDescent="0.25">
      <c r="B63" s="1"/>
      <c r="C63" s="1"/>
      <c r="D63" s="1"/>
      <c r="E63" s="1"/>
      <c r="J63" s="93"/>
      <c r="K63" s="1"/>
      <c r="N63" s="1"/>
      <c r="Q63" s="93"/>
      <c r="R63" s="1"/>
      <c r="S63" s="1"/>
      <c r="T63" s="26"/>
      <c r="U63" s="1"/>
      <c r="V63" s="1"/>
      <c r="W63" s="1"/>
      <c r="X63" s="1"/>
      <c r="Y63" s="1"/>
      <c r="Z63" s="1"/>
      <c r="AA63" s="1"/>
      <c r="AB63" s="1"/>
      <c r="AC63" s="1"/>
      <c r="AD63" s="1"/>
      <c r="AE63" s="1"/>
      <c r="AF63" s="1"/>
      <c r="AG63" s="21"/>
      <c r="AH63" s="1"/>
    </row>
    <row r="64" spans="2:35" x14ac:dyDescent="0.25">
      <c r="B64" s="1"/>
      <c r="C64" s="1"/>
      <c r="D64" s="1"/>
      <c r="E64" s="1"/>
      <c r="J64" s="93"/>
      <c r="K64" s="1"/>
      <c r="N64" s="1"/>
      <c r="Q64" s="93"/>
      <c r="R64" s="1"/>
      <c r="S64" s="1"/>
      <c r="T64" s="26"/>
      <c r="U64" s="1"/>
      <c r="V64" s="1"/>
      <c r="W64" s="1"/>
      <c r="X64" s="1"/>
      <c r="Y64" s="1"/>
      <c r="Z64" s="1"/>
      <c r="AA64" s="1"/>
      <c r="AB64" s="1"/>
      <c r="AC64" s="1"/>
      <c r="AD64" s="1"/>
      <c r="AE64" s="1"/>
      <c r="AF64" s="1"/>
      <c r="AG64" s="21"/>
      <c r="AH64" s="1"/>
    </row>
  </sheetData>
  <sheetProtection selectLockedCells="1"/>
  <autoFilter ref="A4:P4"/>
  <dataConsolidate/>
  <mergeCells count="29">
    <mergeCell ref="AA3:AB3"/>
    <mergeCell ref="AG3:AG4"/>
    <mergeCell ref="AA1:AB1"/>
    <mergeCell ref="AC1:AF3"/>
    <mergeCell ref="AG2:AH2"/>
    <mergeCell ref="AH3:AH4"/>
    <mergeCell ref="Y1:Z1"/>
    <mergeCell ref="W3:X3"/>
    <mergeCell ref="Y3:Z3"/>
    <mergeCell ref="F3:N3"/>
    <mergeCell ref="O3:P3"/>
    <mergeCell ref="Q3:Q4"/>
    <mergeCell ref="R3:R4"/>
    <mergeCell ref="S3:S4"/>
    <mergeCell ref="T3:T4"/>
    <mergeCell ref="U3:V3"/>
    <mergeCell ref="J1:P1"/>
    <mergeCell ref="S1:T1"/>
    <mergeCell ref="U1:V1"/>
    <mergeCell ref="W1:X1"/>
    <mergeCell ref="Q2:R2"/>
    <mergeCell ref="K2:P2"/>
    <mergeCell ref="F52:I52"/>
    <mergeCell ref="F53:I53"/>
    <mergeCell ref="H31:I31"/>
    <mergeCell ref="J49:M49"/>
    <mergeCell ref="F50:I50"/>
    <mergeCell ref="J50:M50"/>
    <mergeCell ref="J51:M51"/>
  </mergeCells>
  <printOptions horizontalCentered="1"/>
  <pageMargins left="0.31496062992125984" right="0.31496062992125984" top="0.23622047244094491" bottom="0.43307086614173229" header="0.31496062992125984" footer="0.31496062992125984"/>
  <pageSetup paperSize="5" scale="48" fitToHeight="0" orientation="landscape" r:id="rId1"/>
  <headerFooter>
    <oddFooter>Page &amp;P of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'https://minpre-my.sharepoint.com/Users/Juana Herrera.CPTTE-LT-AR/Documents/POA 2022/[Copy of POA MINPRE 2019 (Autosaved).xlsx]Clasificador de Avances'!#REF!</xm:f>
          </x14:formula1>
          <xm:sqref>S28:S34 S8:S9 S37:S43 AG5:AG43</xm:sqref>
        </x14:dataValidation>
        <x14:dataValidation type="list" allowBlank="1" showInputMessage="1" showErrorMessage="1">
          <x14:formula1>
            <xm:f>'Libro de Códigos'!$O$3:$O$11</xm:f>
          </x14:formula1>
          <xm:sqref>S5:S7 S35:S36 S10:S13 S15:S27</xm:sqref>
        </x14:dataValidation>
        <x14:dataValidation type="list" allowBlank="1" showInputMessage="1" showErrorMessage="1">
          <x14:formula1>
            <xm:f>'Libro de Códigos'!$B$3:$B$14</xm:f>
          </x14:formula1>
          <xm:sqref>K11:K14 K17 K7:K9 K37:K43 K19:K25 K28:K34</xm:sqref>
        </x14:dataValidation>
        <x14:dataValidation type="list" allowBlank="1" showInputMessage="1" showErrorMessage="1">
          <x14:formula1>
            <xm:f>'https://minpre-my.sharepoint.com/Users/Juana Herrera.CPTTE-LT-AR/Documents/POA 2022/[Copy of POA MINPRE 2019 (Autosaved).xlsx]Libro de Códigos'!#REF!</xm:f>
          </x14:formula1>
          <xm:sqref>B5:B43</xm:sqref>
        </x14:dataValidation>
        <x14:dataValidation type="list" allowBlank="1" showInputMessage="1" showErrorMessage="1">
          <x14:formula1>
            <xm:f>'Libro de Códigos'!$I$3:$I$9</xm:f>
          </x14:formula1>
          <xm:sqref>N5:N43</xm:sqref>
        </x14:dataValidation>
        <x14:dataValidation type="list" allowBlank="1" showInputMessage="1" showErrorMessage="1">
          <x14:formula1>
            <xm:f>'Libro de Códigos'!$L$3:$L$7</xm:f>
          </x14:formula1>
          <xm:sqref>O5:P43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14"/>
  <sheetViews>
    <sheetView showGridLines="0" workbookViewId="0">
      <selection activeCell="A19" sqref="A19"/>
    </sheetView>
  </sheetViews>
  <sheetFormatPr defaultColWidth="9.140625" defaultRowHeight="14.25" x14ac:dyDescent="0.2"/>
  <cols>
    <col min="1" max="1" width="75.42578125" style="28" bestFit="1" customWidth="1"/>
    <col min="2" max="2" width="19.85546875" style="28" bestFit="1" customWidth="1"/>
    <col min="3" max="3" width="20.140625" style="28" hidden="1" customWidth="1"/>
    <col min="4" max="4" width="13" style="28" hidden="1" customWidth="1"/>
    <col min="5" max="8" width="9.140625" style="28"/>
    <col min="9" max="9" width="20" style="28" bestFit="1" customWidth="1"/>
    <col min="10" max="10" width="33" style="28" bestFit="1" customWidth="1"/>
    <col min="11" max="11" width="9.140625" style="28"/>
    <col min="12" max="12" width="30.140625" style="28" bestFit="1" customWidth="1"/>
    <col min="13" max="13" width="9.140625" style="28"/>
    <col min="14" max="14" width="31.42578125" style="28" bestFit="1" customWidth="1"/>
    <col min="15" max="16384" width="9.140625" style="28"/>
  </cols>
  <sheetData>
    <row r="1" spans="1:15" x14ac:dyDescent="0.2">
      <c r="A1" s="317" t="s">
        <v>198</v>
      </c>
      <c r="B1" s="317" t="s">
        <v>199</v>
      </c>
      <c r="C1" s="317" t="s">
        <v>200</v>
      </c>
      <c r="D1" s="317" t="s">
        <v>201</v>
      </c>
    </row>
    <row r="2" spans="1:15" ht="18" x14ac:dyDescent="0.2">
      <c r="A2" s="318"/>
      <c r="B2" s="318"/>
      <c r="C2" s="318"/>
      <c r="D2" s="318" t="s">
        <v>202</v>
      </c>
      <c r="I2" s="42" t="s">
        <v>203</v>
      </c>
      <c r="J2" s="36" t="s">
        <v>204</v>
      </c>
      <c r="L2" s="37" t="s">
        <v>205</v>
      </c>
      <c r="N2" s="37" t="s">
        <v>10</v>
      </c>
      <c r="O2" s="37" t="s">
        <v>206</v>
      </c>
    </row>
    <row r="3" spans="1:15" ht="24.75" customHeight="1" x14ac:dyDescent="0.2">
      <c r="A3" s="29" t="s">
        <v>207</v>
      </c>
      <c r="B3" s="34" t="s">
        <v>109</v>
      </c>
      <c r="C3" s="30" t="s">
        <v>208</v>
      </c>
      <c r="D3" s="30"/>
      <c r="I3" s="40" t="s">
        <v>59</v>
      </c>
      <c r="J3" s="40" t="s">
        <v>209</v>
      </c>
      <c r="L3" s="38" t="s">
        <v>12</v>
      </c>
      <c r="N3" s="38" t="s">
        <v>210</v>
      </c>
      <c r="O3" s="44" t="s">
        <v>40</v>
      </c>
    </row>
    <row r="4" spans="1:15" ht="24.75" customHeight="1" x14ac:dyDescent="0.2">
      <c r="A4" s="31" t="s">
        <v>211</v>
      </c>
      <c r="B4" s="35" t="s">
        <v>72</v>
      </c>
      <c r="C4" s="32" t="s">
        <v>212</v>
      </c>
      <c r="D4" s="33"/>
      <c r="I4" s="41" t="s">
        <v>46</v>
      </c>
      <c r="J4" s="41" t="s">
        <v>213</v>
      </c>
      <c r="L4" s="38" t="s">
        <v>13</v>
      </c>
      <c r="N4" s="38" t="s">
        <v>214</v>
      </c>
      <c r="O4" s="38" t="s">
        <v>215</v>
      </c>
    </row>
    <row r="5" spans="1:15" ht="24.75" customHeight="1" x14ac:dyDescent="0.2">
      <c r="A5" s="29" t="s">
        <v>3</v>
      </c>
      <c r="B5" s="34" t="s">
        <v>38</v>
      </c>
      <c r="C5" s="30" t="s">
        <v>216</v>
      </c>
      <c r="D5" s="30"/>
      <c r="I5" s="40" t="s">
        <v>217</v>
      </c>
      <c r="J5" s="40" t="s">
        <v>218</v>
      </c>
      <c r="L5" s="38" t="s">
        <v>14</v>
      </c>
      <c r="N5" s="38" t="s">
        <v>219</v>
      </c>
      <c r="O5" s="38" t="s">
        <v>220</v>
      </c>
    </row>
    <row r="6" spans="1:15" ht="24.75" customHeight="1" x14ac:dyDescent="0.2">
      <c r="A6" s="31" t="s">
        <v>99</v>
      </c>
      <c r="B6" s="35" t="s">
        <v>58</v>
      </c>
      <c r="C6" s="32" t="s">
        <v>221</v>
      </c>
      <c r="D6" s="32" t="s">
        <v>222</v>
      </c>
      <c r="I6" s="41" t="s">
        <v>223</v>
      </c>
      <c r="J6" s="41" t="s">
        <v>224</v>
      </c>
      <c r="L6" s="38" t="s">
        <v>15</v>
      </c>
      <c r="N6" s="38" t="s">
        <v>225</v>
      </c>
      <c r="O6" s="38" t="s">
        <v>226</v>
      </c>
    </row>
    <row r="7" spans="1:15" ht="24.75" customHeight="1" x14ac:dyDescent="0.2">
      <c r="A7" s="29" t="s">
        <v>227</v>
      </c>
      <c r="B7" s="34" t="s">
        <v>45</v>
      </c>
      <c r="C7" s="30" t="s">
        <v>228</v>
      </c>
      <c r="D7" s="30"/>
      <c r="I7" s="40" t="s">
        <v>229</v>
      </c>
      <c r="J7" s="43">
        <v>1</v>
      </c>
      <c r="L7" s="39" t="s">
        <v>60</v>
      </c>
      <c r="N7" s="38" t="s">
        <v>230</v>
      </c>
      <c r="O7" s="38" t="s">
        <v>231</v>
      </c>
    </row>
    <row r="8" spans="1:15" ht="24.75" customHeight="1" x14ac:dyDescent="0.2">
      <c r="A8" s="31" t="s">
        <v>232</v>
      </c>
      <c r="B8" s="35" t="s">
        <v>233</v>
      </c>
      <c r="C8" s="32" t="s">
        <v>234</v>
      </c>
      <c r="D8" s="32"/>
      <c r="I8" s="41" t="s">
        <v>235</v>
      </c>
      <c r="J8" s="41" t="s">
        <v>236</v>
      </c>
      <c r="N8" s="38" t="s">
        <v>237</v>
      </c>
      <c r="O8" s="38" t="s">
        <v>238</v>
      </c>
    </row>
    <row r="9" spans="1:15" ht="24.75" customHeight="1" x14ac:dyDescent="0.2">
      <c r="A9" s="29" t="s">
        <v>239</v>
      </c>
      <c r="B9" s="34" t="s">
        <v>51</v>
      </c>
      <c r="C9" s="30" t="s">
        <v>240</v>
      </c>
      <c r="D9" s="30"/>
      <c r="I9" s="40" t="s">
        <v>241</v>
      </c>
      <c r="J9" s="40" t="s">
        <v>236</v>
      </c>
      <c r="N9" s="38" t="s">
        <v>242</v>
      </c>
      <c r="O9" s="38" t="s">
        <v>243</v>
      </c>
    </row>
    <row r="10" spans="1:15" ht="24.75" customHeight="1" x14ac:dyDescent="0.2">
      <c r="A10" s="31" t="s">
        <v>244</v>
      </c>
      <c r="B10" s="35" t="s">
        <v>245</v>
      </c>
      <c r="C10" s="32" t="s">
        <v>246</v>
      </c>
      <c r="D10" s="32"/>
      <c r="N10" s="38" t="s">
        <v>247</v>
      </c>
      <c r="O10" s="38" t="s">
        <v>248</v>
      </c>
    </row>
    <row r="11" spans="1:15" ht="24.75" customHeight="1" x14ac:dyDescent="0.2">
      <c r="A11" s="29" t="s">
        <v>249</v>
      </c>
      <c r="B11" s="34" t="s">
        <v>250</v>
      </c>
      <c r="C11" s="30"/>
      <c r="D11" s="30"/>
      <c r="N11" s="39" t="s">
        <v>251</v>
      </c>
      <c r="O11" s="39" t="s">
        <v>252</v>
      </c>
    </row>
    <row r="12" spans="1:15" ht="24.75" customHeight="1" x14ac:dyDescent="0.2">
      <c r="A12" s="31" t="s">
        <v>253</v>
      </c>
      <c r="B12" s="35" t="s">
        <v>254</v>
      </c>
      <c r="C12" s="32" t="s">
        <v>255</v>
      </c>
      <c r="D12" s="32"/>
    </row>
    <row r="13" spans="1:15" ht="24.75" customHeight="1" x14ac:dyDescent="0.2">
      <c r="A13" s="29" t="s">
        <v>256</v>
      </c>
      <c r="B13" s="34" t="s">
        <v>257</v>
      </c>
      <c r="C13" s="30" t="s">
        <v>258</v>
      </c>
      <c r="D13" s="30"/>
    </row>
    <row r="14" spans="1:15" ht="24.75" customHeight="1" x14ac:dyDescent="0.2">
      <c r="A14" s="31" t="s">
        <v>259</v>
      </c>
      <c r="B14" s="35" t="s">
        <v>260</v>
      </c>
      <c r="C14" s="32" t="s">
        <v>261</v>
      </c>
      <c r="D14" s="32"/>
    </row>
  </sheetData>
  <mergeCells count="4">
    <mergeCell ref="A1:A2"/>
    <mergeCell ref="B1:B2"/>
    <mergeCell ref="C1:C2"/>
    <mergeCell ref="D1:D2"/>
  </mergeCells>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50"/>
  <sheetViews>
    <sheetView showGridLines="0" topLeftCell="G1" zoomScale="70" zoomScaleNormal="70" zoomScaleSheetLayoutView="70" workbookViewId="0">
      <selection activeCell="I34" sqref="I34"/>
    </sheetView>
  </sheetViews>
  <sheetFormatPr defaultColWidth="11.42578125" defaultRowHeight="15.75" x14ac:dyDescent="0.25"/>
  <cols>
    <col min="1" max="1" width="16.28515625" style="1" hidden="1" customWidth="1"/>
    <col min="2" max="2" width="13.42578125" style="232" hidden="1" customWidth="1"/>
    <col min="3" max="5" width="13.42578125" style="22" hidden="1" customWidth="1"/>
    <col min="6" max="8" width="5.42578125" style="1" customWidth="1"/>
    <col min="9" max="9" width="128.42578125" style="1" customWidth="1"/>
    <col min="10" max="10" width="33" style="88" customWidth="1"/>
    <col min="11" max="11" width="16.42578125" style="232" customWidth="1"/>
    <col min="12" max="12" width="31" style="232" customWidth="1"/>
    <col min="13" max="13" width="22.42578125" style="88" customWidth="1"/>
    <col min="14" max="14" width="13.140625" style="232" hidden="1" customWidth="1"/>
    <col min="15" max="16" width="17.42578125" style="87" customWidth="1"/>
    <col min="17" max="17" width="45.5703125" style="525" bestFit="1" customWidth="1"/>
    <col min="18" max="18" width="11.85546875" style="523" customWidth="1"/>
    <col min="19" max="19" width="17.5703125" style="523" hidden="1" customWidth="1"/>
    <col min="20" max="20" width="16" style="524" hidden="1" customWidth="1"/>
    <col min="21" max="28" width="8.7109375" style="237" hidden="1" customWidth="1"/>
    <col min="29" max="29" width="39.140625" style="237" hidden="1" customWidth="1"/>
    <col min="30" max="30" width="46.140625" style="237" hidden="1" customWidth="1"/>
    <col min="31" max="32" width="39.140625" style="237" hidden="1" customWidth="1"/>
    <col min="33" max="33" width="19.28515625" style="523" customWidth="1"/>
    <col min="34" max="34" width="24" style="522" customWidth="1"/>
    <col min="35" max="35" width="33" style="1" customWidth="1"/>
    <col min="36" max="36" width="11.42578125" style="1"/>
    <col min="37" max="37" width="18.42578125" style="1" bestFit="1" customWidth="1"/>
    <col min="38" max="16384" width="11.42578125" style="1"/>
  </cols>
  <sheetData>
    <row r="1" spans="1:60" s="25" customFormat="1" ht="61.5" customHeight="1" x14ac:dyDescent="0.3">
      <c r="A1" s="45"/>
      <c r="B1" s="45"/>
      <c r="C1" s="45"/>
      <c r="D1" s="45"/>
      <c r="E1" s="45"/>
      <c r="F1" s="111"/>
      <c r="G1" s="111"/>
      <c r="H1" s="111"/>
      <c r="I1" s="236"/>
      <c r="J1" s="246" t="s">
        <v>162</v>
      </c>
      <c r="K1" s="246"/>
      <c r="L1" s="246"/>
      <c r="M1" s="246"/>
      <c r="N1" s="246"/>
      <c r="O1" s="246"/>
      <c r="P1" s="246"/>
      <c r="Q1" s="221"/>
      <c r="R1" s="191"/>
      <c r="S1" s="284"/>
      <c r="T1" s="285"/>
      <c r="U1" s="284"/>
      <c r="V1" s="285"/>
      <c r="W1" s="284"/>
      <c r="X1" s="285"/>
      <c r="Y1" s="284"/>
      <c r="Z1" s="285"/>
      <c r="AA1" s="284"/>
      <c r="AB1" s="285"/>
      <c r="AC1" s="306" t="s">
        <v>1</v>
      </c>
      <c r="AD1" s="307"/>
      <c r="AE1" s="307"/>
      <c r="AF1" s="308"/>
      <c r="AG1" s="191"/>
      <c r="AH1" s="191"/>
    </row>
    <row r="2" spans="1:60" s="25" customFormat="1" ht="34.5" customHeight="1" x14ac:dyDescent="0.25">
      <c r="A2" s="45"/>
      <c r="B2" s="45"/>
      <c r="C2" s="45"/>
      <c r="D2" s="45"/>
      <c r="E2" s="45"/>
      <c r="F2" s="111"/>
      <c r="G2" s="111"/>
      <c r="H2" s="111"/>
      <c r="I2" s="236"/>
      <c r="J2" s="96" t="s">
        <v>2</v>
      </c>
      <c r="K2" s="97"/>
      <c r="L2" s="98" t="s">
        <v>244</v>
      </c>
      <c r="M2" s="99"/>
      <c r="N2" s="97"/>
      <c r="O2" s="910"/>
      <c r="P2" s="910"/>
      <c r="Q2" s="301" t="s">
        <v>4</v>
      </c>
      <c r="R2" s="302"/>
      <c r="S2" s="222"/>
      <c r="T2" s="223"/>
      <c r="U2" s="224"/>
      <c r="V2" s="239"/>
      <c r="W2" s="224"/>
      <c r="X2" s="239"/>
      <c r="Y2" s="224"/>
      <c r="Z2" s="239"/>
      <c r="AA2" s="224"/>
      <c r="AB2" s="239"/>
      <c r="AC2" s="309"/>
      <c r="AD2" s="310"/>
      <c r="AE2" s="310"/>
      <c r="AF2" s="311"/>
      <c r="AG2" s="315" t="s">
        <v>5</v>
      </c>
      <c r="AH2" s="292"/>
    </row>
    <row r="3" spans="1:60" s="914" customFormat="1" ht="24.75" customHeight="1" x14ac:dyDescent="0.25">
      <c r="A3" s="911"/>
      <c r="B3" s="911"/>
      <c r="C3" s="911"/>
      <c r="D3" s="911"/>
      <c r="E3" s="911"/>
      <c r="F3" s="348" t="s">
        <v>6</v>
      </c>
      <c r="G3" s="349"/>
      <c r="H3" s="349"/>
      <c r="I3" s="349"/>
      <c r="J3" s="350"/>
      <c r="K3" s="350"/>
      <c r="L3" s="350"/>
      <c r="M3" s="350"/>
      <c r="N3" s="351"/>
      <c r="O3" s="912"/>
      <c r="P3" s="913"/>
      <c r="Q3" s="293" t="s">
        <v>8</v>
      </c>
      <c r="R3" s="295" t="s">
        <v>9</v>
      </c>
      <c r="S3" s="297" t="s">
        <v>10</v>
      </c>
      <c r="T3" s="297" t="s">
        <v>11</v>
      </c>
      <c r="U3" s="286" t="s">
        <v>12</v>
      </c>
      <c r="V3" s="286"/>
      <c r="W3" s="286" t="s">
        <v>13</v>
      </c>
      <c r="X3" s="286"/>
      <c r="Y3" s="286" t="s">
        <v>14</v>
      </c>
      <c r="Z3" s="286"/>
      <c r="AA3" s="286" t="s">
        <v>15</v>
      </c>
      <c r="AB3" s="286"/>
      <c r="AC3" s="312"/>
      <c r="AD3" s="313"/>
      <c r="AE3" s="313"/>
      <c r="AF3" s="314"/>
      <c r="AG3" s="305" t="s">
        <v>16</v>
      </c>
      <c r="AH3" s="316" t="s">
        <v>17</v>
      </c>
    </row>
    <row r="4" spans="1:60" s="917" customFormat="1" ht="94.15" customHeight="1" x14ac:dyDescent="0.25">
      <c r="A4" s="915" t="s">
        <v>18</v>
      </c>
      <c r="B4" s="915" t="s">
        <v>19</v>
      </c>
      <c r="C4" s="915" t="s">
        <v>20</v>
      </c>
      <c r="D4" s="915" t="s">
        <v>21</v>
      </c>
      <c r="E4" s="915" t="s">
        <v>22</v>
      </c>
      <c r="F4" s="363" t="s">
        <v>23</v>
      </c>
      <c r="G4" s="363" t="s">
        <v>24</v>
      </c>
      <c r="H4" s="363" t="s">
        <v>25</v>
      </c>
      <c r="I4" s="916"/>
      <c r="J4" s="366" t="s">
        <v>26</v>
      </c>
      <c r="K4" s="366" t="s">
        <v>27</v>
      </c>
      <c r="L4" s="367" t="s">
        <v>28</v>
      </c>
      <c r="M4" s="366" t="s">
        <v>29</v>
      </c>
      <c r="N4" s="367" t="s">
        <v>30</v>
      </c>
      <c r="O4" s="368" t="s">
        <v>31</v>
      </c>
      <c r="P4" s="369"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929" customFormat="1" ht="39.75" customHeight="1" x14ac:dyDescent="0.3">
      <c r="A5" s="918"/>
      <c r="B5" s="919" t="s">
        <v>245</v>
      </c>
      <c r="C5" s="919">
        <v>1</v>
      </c>
      <c r="D5" s="919"/>
      <c r="E5" s="919"/>
      <c r="F5" s="920" t="s">
        <v>872</v>
      </c>
      <c r="G5" s="920"/>
      <c r="H5" s="920"/>
      <c r="I5" s="920"/>
      <c r="J5" s="921"/>
      <c r="K5" s="922"/>
      <c r="L5" s="922"/>
      <c r="M5" s="921"/>
      <c r="N5" s="922"/>
      <c r="O5" s="921" t="s">
        <v>12</v>
      </c>
      <c r="P5" s="921" t="s">
        <v>60</v>
      </c>
      <c r="Q5" s="923" t="s">
        <v>873</v>
      </c>
      <c r="R5" s="924">
        <v>0.6</v>
      </c>
      <c r="S5" s="925"/>
      <c r="T5" s="385">
        <v>1</v>
      </c>
      <c r="U5" s="385"/>
      <c r="V5" s="926"/>
      <c r="W5" s="385"/>
      <c r="X5" s="926"/>
      <c r="Y5" s="385"/>
      <c r="Z5" s="926"/>
      <c r="AA5" s="926"/>
      <c r="AB5" s="926"/>
      <c r="AC5" s="926"/>
      <c r="AD5" s="926"/>
      <c r="AE5" s="926"/>
      <c r="AF5" s="926"/>
      <c r="AG5" s="927" t="s">
        <v>41</v>
      </c>
      <c r="AH5" s="928">
        <f>+AH6+AH10+AH12+AH14+AH16</f>
        <v>730308.89</v>
      </c>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row>
    <row r="6" spans="1:60" s="937" customFormat="1" ht="37.5" x14ac:dyDescent="0.3">
      <c r="A6" s="930"/>
      <c r="B6" s="931" t="s">
        <v>245</v>
      </c>
      <c r="C6" s="931">
        <v>1</v>
      </c>
      <c r="D6" s="931">
        <v>1</v>
      </c>
      <c r="E6" s="931"/>
      <c r="F6" s="422"/>
      <c r="G6" s="422" t="s">
        <v>874</v>
      </c>
      <c r="H6" s="422"/>
      <c r="I6" s="422"/>
      <c r="J6" s="425"/>
      <c r="K6" s="398"/>
      <c r="L6" s="398"/>
      <c r="M6" s="425"/>
      <c r="N6" s="398"/>
      <c r="O6" s="425" t="s">
        <v>12</v>
      </c>
      <c r="P6" s="425" t="s">
        <v>15</v>
      </c>
      <c r="Q6" s="932" t="s">
        <v>266</v>
      </c>
      <c r="R6" s="933">
        <v>0.6</v>
      </c>
      <c r="S6" s="398"/>
      <c r="T6" s="933">
        <v>0.25</v>
      </c>
      <c r="U6" s="399"/>
      <c r="V6" s="399"/>
      <c r="W6" s="399"/>
      <c r="X6" s="398"/>
      <c r="Y6" s="399"/>
      <c r="Z6" s="934"/>
      <c r="AA6" s="399"/>
      <c r="AB6" s="934"/>
      <c r="AC6" s="934"/>
      <c r="AD6" s="934"/>
      <c r="AE6" s="934"/>
      <c r="AF6" s="934"/>
      <c r="AG6" s="425" t="s">
        <v>41</v>
      </c>
      <c r="AH6" s="935">
        <f>SUM(AH7:AH9)</f>
        <v>0</v>
      </c>
      <c r="AI6" s="731"/>
      <c r="AJ6" s="731"/>
      <c r="AK6" s="936"/>
      <c r="AL6" s="731"/>
      <c r="AM6" s="731"/>
      <c r="AN6" s="731"/>
      <c r="AO6" s="731"/>
      <c r="AP6" s="731"/>
      <c r="AQ6" s="731"/>
      <c r="AR6" s="731"/>
      <c r="AS6" s="731"/>
      <c r="AT6" s="731"/>
      <c r="AU6" s="731"/>
      <c r="AV6" s="731"/>
      <c r="AW6" s="731"/>
      <c r="AX6" s="731"/>
      <c r="AY6" s="731"/>
      <c r="AZ6" s="731"/>
      <c r="BA6" s="731"/>
      <c r="BB6" s="731"/>
      <c r="BC6" s="731"/>
      <c r="BD6" s="731"/>
      <c r="BE6" s="731"/>
      <c r="BF6" s="731"/>
      <c r="BG6" s="731"/>
      <c r="BH6" s="731"/>
    </row>
    <row r="7" spans="1:60" s="947" customFormat="1" ht="37.5" x14ac:dyDescent="0.3">
      <c r="A7" s="727" t="str">
        <f>+ CONCATENATE("ID", "-", B7, "-",C7, ".", D7, ".", E7)</f>
        <v>ID-DJU-1.1.1</v>
      </c>
      <c r="B7" s="404" t="s">
        <v>245</v>
      </c>
      <c r="C7" s="404">
        <v>1</v>
      </c>
      <c r="D7" s="404">
        <v>1</v>
      </c>
      <c r="E7" s="404">
        <v>1</v>
      </c>
      <c r="F7" s="938"/>
      <c r="G7" s="938"/>
      <c r="H7" s="405" t="s">
        <v>875</v>
      </c>
      <c r="I7" s="938"/>
      <c r="J7" s="408" t="s">
        <v>876</v>
      </c>
      <c r="K7" s="404" t="s">
        <v>245</v>
      </c>
      <c r="L7" s="408" t="s">
        <v>877</v>
      </c>
      <c r="M7" s="408" t="s">
        <v>45</v>
      </c>
      <c r="N7" s="939"/>
      <c r="O7" s="408" t="s">
        <v>12</v>
      </c>
      <c r="P7" s="408" t="s">
        <v>13</v>
      </c>
      <c r="Q7" s="940"/>
      <c r="R7" s="941"/>
      <c r="S7" s="939"/>
      <c r="T7" s="941"/>
      <c r="U7" s="942"/>
      <c r="V7" s="942"/>
      <c r="W7" s="942"/>
      <c r="X7" s="939"/>
      <c r="Y7" s="942"/>
      <c r="Z7" s="943"/>
      <c r="AA7" s="942"/>
      <c r="AB7" s="943"/>
      <c r="AC7" s="944" t="s">
        <v>47</v>
      </c>
      <c r="AD7" s="945" t="s">
        <v>47</v>
      </c>
      <c r="AE7" s="945" t="s">
        <v>47</v>
      </c>
      <c r="AF7" s="945" t="s">
        <v>47</v>
      </c>
      <c r="AG7" s="408" t="s">
        <v>41</v>
      </c>
      <c r="AH7" s="946">
        <v>0</v>
      </c>
      <c r="AK7" s="948"/>
    </row>
    <row r="8" spans="1:60" s="947" customFormat="1" ht="37.5" x14ac:dyDescent="0.3">
      <c r="A8" s="727" t="str">
        <f>+ CONCATENATE("ID", "-", B8, "-",C8, ".", D8, ".", E8)</f>
        <v>ID-DJU-1.1.2</v>
      </c>
      <c r="B8" s="404" t="s">
        <v>245</v>
      </c>
      <c r="C8" s="404">
        <v>1</v>
      </c>
      <c r="D8" s="404">
        <v>1</v>
      </c>
      <c r="E8" s="404">
        <v>2</v>
      </c>
      <c r="F8" s="938"/>
      <c r="G8" s="938"/>
      <c r="H8" s="740" t="s">
        <v>878</v>
      </c>
      <c r="I8" s="938"/>
      <c r="J8" s="408" t="s">
        <v>876</v>
      </c>
      <c r="K8" s="404" t="s">
        <v>245</v>
      </c>
      <c r="L8" s="408" t="s">
        <v>877</v>
      </c>
      <c r="M8" s="408" t="s">
        <v>45</v>
      </c>
      <c r="N8" s="939"/>
      <c r="O8" s="408" t="s">
        <v>12</v>
      </c>
      <c r="P8" s="408" t="s">
        <v>13</v>
      </c>
      <c r="Q8" s="940"/>
      <c r="R8" s="941"/>
      <c r="S8" s="939"/>
      <c r="T8" s="941"/>
      <c r="U8" s="942"/>
      <c r="V8" s="942"/>
      <c r="W8" s="942"/>
      <c r="X8" s="939"/>
      <c r="Y8" s="942"/>
      <c r="Z8" s="943"/>
      <c r="AA8" s="942"/>
      <c r="AB8" s="943"/>
      <c r="AC8" s="949"/>
      <c r="AD8" s="949"/>
      <c r="AE8" s="949"/>
      <c r="AF8" s="949"/>
      <c r="AG8" s="408" t="s">
        <v>41</v>
      </c>
      <c r="AH8" s="946">
        <v>0</v>
      </c>
      <c r="AK8" s="948"/>
    </row>
    <row r="9" spans="1:60" s="947" customFormat="1" ht="37.5" x14ac:dyDescent="0.3">
      <c r="A9" s="727" t="str">
        <f>+ CONCATENATE("ID", "-", B9, "-",C9, ".", D9, ".", E9)</f>
        <v>ID-DJU-1.1.3</v>
      </c>
      <c r="B9" s="404" t="s">
        <v>245</v>
      </c>
      <c r="C9" s="404">
        <v>1</v>
      </c>
      <c r="D9" s="404">
        <v>1</v>
      </c>
      <c r="E9" s="404">
        <v>3</v>
      </c>
      <c r="F9" s="938"/>
      <c r="G9" s="938"/>
      <c r="H9" s="950" t="s">
        <v>879</v>
      </c>
      <c r="I9" s="938"/>
      <c r="J9" s="408" t="s">
        <v>880</v>
      </c>
      <c r="K9" s="404" t="s">
        <v>245</v>
      </c>
      <c r="L9" s="408" t="s">
        <v>877</v>
      </c>
      <c r="M9" s="951" t="s">
        <v>72</v>
      </c>
      <c r="N9" s="939"/>
      <c r="O9" s="408" t="s">
        <v>12</v>
      </c>
      <c r="P9" s="408" t="s">
        <v>13</v>
      </c>
      <c r="Q9" s="940"/>
      <c r="R9" s="941"/>
      <c r="S9" s="939"/>
      <c r="T9" s="941"/>
      <c r="U9" s="942"/>
      <c r="V9" s="942"/>
      <c r="W9" s="942"/>
      <c r="X9" s="939"/>
      <c r="Y9" s="942"/>
      <c r="Z9" s="943"/>
      <c r="AA9" s="942"/>
      <c r="AB9" s="943"/>
      <c r="AG9" s="408" t="s">
        <v>41</v>
      </c>
      <c r="AH9" s="946">
        <v>0</v>
      </c>
      <c r="AK9" s="948"/>
    </row>
    <row r="10" spans="1:60" s="937" customFormat="1" ht="37.5" x14ac:dyDescent="0.3">
      <c r="A10" s="930"/>
      <c r="B10" s="931" t="s">
        <v>245</v>
      </c>
      <c r="C10" s="931">
        <v>1</v>
      </c>
      <c r="D10" s="931">
        <v>2</v>
      </c>
      <c r="E10" s="931"/>
      <c r="F10" s="422"/>
      <c r="G10" s="422" t="s">
        <v>881</v>
      </c>
      <c r="H10" s="422"/>
      <c r="I10" s="422"/>
      <c r="J10" s="425"/>
      <c r="K10" s="398"/>
      <c r="L10" s="398"/>
      <c r="M10" s="425"/>
      <c r="N10" s="398"/>
      <c r="O10" s="425" t="s">
        <v>12</v>
      </c>
      <c r="P10" s="425" t="s">
        <v>15</v>
      </c>
      <c r="Q10" s="932" t="s">
        <v>266</v>
      </c>
      <c r="R10" s="933">
        <v>1</v>
      </c>
      <c r="S10" s="398"/>
      <c r="T10" s="933">
        <v>0.05</v>
      </c>
      <c r="U10" s="399"/>
      <c r="V10" s="399"/>
      <c r="W10" s="399"/>
      <c r="X10" s="398"/>
      <c r="Y10" s="399"/>
      <c r="Z10" s="934"/>
      <c r="AA10" s="399"/>
      <c r="AB10" s="934"/>
      <c r="AC10" s="934"/>
      <c r="AD10" s="934"/>
      <c r="AE10" s="934"/>
      <c r="AF10" s="934"/>
      <c r="AG10" s="425" t="s">
        <v>41</v>
      </c>
      <c r="AH10" s="935">
        <f>SUM(AH11)</f>
        <v>730308.89</v>
      </c>
      <c r="AI10" s="731"/>
      <c r="AJ10" s="731"/>
      <c r="AK10" s="936"/>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row>
    <row r="11" spans="1:60" s="414" customFormat="1" ht="37.5" x14ac:dyDescent="0.25">
      <c r="A11" s="727" t="str">
        <f t="shared" ref="A11:A17" si="0">+ CONCATENATE("ID", "-", B11, "-",C11, ".", D11, ".", E11)</f>
        <v>ID-DJU-1.2.1</v>
      </c>
      <c r="B11" s="404" t="s">
        <v>245</v>
      </c>
      <c r="C11" s="404">
        <v>1</v>
      </c>
      <c r="D11" s="404">
        <v>2</v>
      </c>
      <c r="E11" s="404">
        <v>1</v>
      </c>
      <c r="F11" s="405"/>
      <c r="G11" s="952"/>
      <c r="H11" s="952" t="s">
        <v>882</v>
      </c>
      <c r="I11" s="405"/>
      <c r="J11" s="408" t="s">
        <v>876</v>
      </c>
      <c r="K11" s="404" t="s">
        <v>245</v>
      </c>
      <c r="L11" s="408" t="s">
        <v>877</v>
      </c>
      <c r="M11" s="408" t="s">
        <v>883</v>
      </c>
      <c r="N11" s="404" t="s">
        <v>59</v>
      </c>
      <c r="O11" s="408" t="s">
        <v>12</v>
      </c>
      <c r="P11" s="408" t="s">
        <v>15</v>
      </c>
      <c r="Q11" s="953"/>
      <c r="R11" s="404"/>
      <c r="S11" s="404"/>
      <c r="T11" s="404"/>
      <c r="U11" s="404"/>
      <c r="V11" s="404"/>
      <c r="W11" s="404"/>
      <c r="X11" s="404"/>
      <c r="Y11" s="404"/>
      <c r="Z11" s="405"/>
      <c r="AA11" s="405"/>
      <c r="AB11" s="405"/>
      <c r="AC11" s="954" t="s">
        <v>47</v>
      </c>
      <c r="AD11" s="955" t="s">
        <v>47</v>
      </c>
      <c r="AE11" s="955" t="s">
        <v>47</v>
      </c>
      <c r="AF11" s="955" t="s">
        <v>47</v>
      </c>
      <c r="AG11" s="408" t="s">
        <v>41</v>
      </c>
      <c r="AH11" s="946">
        <f>730308.89</f>
        <v>730308.89</v>
      </c>
    </row>
    <row r="12" spans="1:60" s="937" customFormat="1" ht="37.5" x14ac:dyDescent="0.3">
      <c r="A12" s="930"/>
      <c r="B12" s="931" t="s">
        <v>245</v>
      </c>
      <c r="C12" s="931">
        <v>1</v>
      </c>
      <c r="D12" s="931">
        <v>3</v>
      </c>
      <c r="E12" s="931"/>
      <c r="F12" s="422"/>
      <c r="G12" s="422" t="s">
        <v>884</v>
      </c>
      <c r="H12" s="422"/>
      <c r="I12" s="422"/>
      <c r="J12" s="425"/>
      <c r="K12" s="398"/>
      <c r="L12" s="398"/>
      <c r="M12" s="425"/>
      <c r="N12" s="398"/>
      <c r="O12" s="425" t="s">
        <v>15</v>
      </c>
      <c r="P12" s="425" t="s">
        <v>15</v>
      </c>
      <c r="Q12" s="932" t="s">
        <v>885</v>
      </c>
      <c r="R12" s="933">
        <v>1</v>
      </c>
      <c r="S12" s="398"/>
      <c r="T12" s="933">
        <v>0.05</v>
      </c>
      <c r="U12" s="399"/>
      <c r="V12" s="399"/>
      <c r="W12" s="399"/>
      <c r="X12" s="398"/>
      <c r="Y12" s="399"/>
      <c r="Z12" s="934"/>
      <c r="AA12" s="399"/>
      <c r="AB12" s="934"/>
      <c r="AC12" s="934"/>
      <c r="AD12" s="934"/>
      <c r="AE12" s="934"/>
      <c r="AF12" s="934"/>
      <c r="AG12" s="425" t="s">
        <v>41</v>
      </c>
      <c r="AH12" s="935">
        <f>SUM(AH13)</f>
        <v>0</v>
      </c>
      <c r="AI12" s="731"/>
      <c r="AJ12" s="731"/>
      <c r="AK12" s="936"/>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row>
    <row r="13" spans="1:60" s="414" customFormat="1" ht="60" customHeight="1" x14ac:dyDescent="0.25">
      <c r="A13" s="727" t="str">
        <f t="shared" si="0"/>
        <v>ID-DJU-1.3.1</v>
      </c>
      <c r="B13" s="404" t="s">
        <v>245</v>
      </c>
      <c r="C13" s="404">
        <v>1</v>
      </c>
      <c r="D13" s="404">
        <v>3</v>
      </c>
      <c r="E13" s="404">
        <v>1</v>
      </c>
      <c r="F13" s="952"/>
      <c r="G13" s="952"/>
      <c r="H13" s="956" t="s">
        <v>886</v>
      </c>
      <c r="I13" s="957"/>
      <c r="J13" s="408" t="s">
        <v>887</v>
      </c>
      <c r="K13" s="404" t="s">
        <v>245</v>
      </c>
      <c r="L13" s="408" t="s">
        <v>877</v>
      </c>
      <c r="M13" s="408" t="s">
        <v>51</v>
      </c>
      <c r="N13" s="404" t="s">
        <v>59</v>
      </c>
      <c r="O13" s="408" t="s">
        <v>12</v>
      </c>
      <c r="P13" s="408" t="s">
        <v>15</v>
      </c>
      <c r="Q13" s="953"/>
      <c r="R13" s="404"/>
      <c r="S13" s="404"/>
      <c r="T13" s="404"/>
      <c r="U13" s="404"/>
      <c r="V13" s="404"/>
      <c r="W13" s="404"/>
      <c r="X13" s="404"/>
      <c r="Y13" s="404"/>
      <c r="Z13" s="405"/>
      <c r="AA13" s="405"/>
      <c r="AB13" s="405"/>
      <c r="AC13" s="958"/>
      <c r="AD13" s="958"/>
      <c r="AE13" s="958"/>
      <c r="AF13" s="958"/>
      <c r="AG13" s="408" t="s">
        <v>41</v>
      </c>
      <c r="AH13" s="946">
        <v>0</v>
      </c>
    </row>
    <row r="14" spans="1:60" s="937" customFormat="1" ht="37.5" x14ac:dyDescent="0.3">
      <c r="A14" s="930"/>
      <c r="B14" s="931" t="s">
        <v>245</v>
      </c>
      <c r="C14" s="931">
        <v>1</v>
      </c>
      <c r="D14" s="931">
        <v>4</v>
      </c>
      <c r="E14" s="931"/>
      <c r="F14" s="422"/>
      <c r="G14" s="422" t="s">
        <v>888</v>
      </c>
      <c r="H14" s="422"/>
      <c r="I14" s="422"/>
      <c r="J14" s="425"/>
      <c r="K14" s="398"/>
      <c r="L14" s="398"/>
      <c r="M14" s="425"/>
      <c r="N14" s="398"/>
      <c r="O14" s="425" t="s">
        <v>12</v>
      </c>
      <c r="P14" s="425" t="s">
        <v>15</v>
      </c>
      <c r="Q14" s="932" t="s">
        <v>889</v>
      </c>
      <c r="R14" s="933">
        <v>0.5</v>
      </c>
      <c r="S14" s="398"/>
      <c r="T14" s="933">
        <v>0.6</v>
      </c>
      <c r="U14" s="399"/>
      <c r="V14" s="399"/>
      <c r="W14" s="399"/>
      <c r="X14" s="398"/>
      <c r="Y14" s="399"/>
      <c r="Z14" s="934"/>
      <c r="AA14" s="399"/>
      <c r="AB14" s="934"/>
      <c r="AC14" s="934"/>
      <c r="AD14" s="934"/>
      <c r="AE14" s="934"/>
      <c r="AF14" s="934"/>
      <c r="AG14" s="425" t="s">
        <v>41</v>
      </c>
      <c r="AH14" s="935">
        <f>SUM(AH15:AH15)</f>
        <v>0</v>
      </c>
      <c r="AI14" s="731"/>
      <c r="AJ14" s="731"/>
      <c r="AK14" s="936"/>
      <c r="AL14" s="731"/>
      <c r="AM14" s="731"/>
      <c r="AN14" s="731"/>
      <c r="AO14" s="731"/>
      <c r="AP14" s="731"/>
      <c r="AQ14" s="731"/>
      <c r="AR14" s="731"/>
      <c r="AS14" s="731"/>
      <c r="AT14" s="731"/>
      <c r="AU14" s="731"/>
      <c r="AV14" s="731"/>
      <c r="AW14" s="731"/>
      <c r="AX14" s="731"/>
      <c r="AY14" s="731"/>
      <c r="AZ14" s="731"/>
      <c r="BA14" s="731"/>
      <c r="BB14" s="731"/>
      <c r="BC14" s="731"/>
      <c r="BD14" s="731"/>
      <c r="BE14" s="731"/>
      <c r="BF14" s="731"/>
      <c r="BG14" s="731"/>
      <c r="BH14" s="731"/>
    </row>
    <row r="15" spans="1:60" s="731" customFormat="1" ht="37.5" x14ac:dyDescent="0.3">
      <c r="A15" s="727" t="str">
        <f t="shared" ref="A15" si="1">+ CONCATENATE("ID", "-", B15, "-",C15, ".", D15, ".", E15)</f>
        <v>ID-DJU-1.4.1</v>
      </c>
      <c r="B15" s="404" t="s">
        <v>245</v>
      </c>
      <c r="C15" s="404">
        <v>1</v>
      </c>
      <c r="D15" s="404">
        <v>4</v>
      </c>
      <c r="E15" s="404">
        <v>1</v>
      </c>
      <c r="F15" s="405"/>
      <c r="G15" s="728"/>
      <c r="H15" s="405" t="s">
        <v>890</v>
      </c>
      <c r="I15" s="728"/>
      <c r="J15" s="408" t="s">
        <v>891</v>
      </c>
      <c r="K15" s="408" t="s">
        <v>245</v>
      </c>
      <c r="L15" s="408" t="s">
        <v>877</v>
      </c>
      <c r="M15" s="408" t="s">
        <v>58</v>
      </c>
      <c r="N15" s="404" t="s">
        <v>59</v>
      </c>
      <c r="O15" s="408" t="s">
        <v>12</v>
      </c>
      <c r="P15" s="408" t="s">
        <v>15</v>
      </c>
      <c r="Q15" s="953"/>
      <c r="R15" s="404"/>
      <c r="S15" s="404"/>
      <c r="T15" s="404"/>
      <c r="U15" s="404"/>
      <c r="V15" s="404"/>
      <c r="W15" s="404"/>
      <c r="X15" s="404"/>
      <c r="Y15" s="404"/>
      <c r="Z15" s="728"/>
      <c r="AA15" s="728"/>
      <c r="AB15" s="728"/>
      <c r="AD15" s="959" t="s">
        <v>454</v>
      </c>
      <c r="AE15" s="959" t="s">
        <v>454</v>
      </c>
      <c r="AF15" s="959" t="s">
        <v>454</v>
      </c>
      <c r="AG15" s="408" t="s">
        <v>41</v>
      </c>
      <c r="AH15" s="946">
        <v>0</v>
      </c>
    </row>
    <row r="16" spans="1:60" s="937" customFormat="1" ht="37.5" x14ac:dyDescent="0.3">
      <c r="A16" s="930"/>
      <c r="B16" s="931" t="s">
        <v>245</v>
      </c>
      <c r="C16" s="931">
        <v>1</v>
      </c>
      <c r="D16" s="931">
        <v>5</v>
      </c>
      <c r="E16" s="931"/>
      <c r="F16" s="422"/>
      <c r="G16" s="422" t="s">
        <v>892</v>
      </c>
      <c r="H16" s="422"/>
      <c r="I16" s="422"/>
      <c r="J16" s="425"/>
      <c r="K16" s="398"/>
      <c r="L16" s="398"/>
      <c r="M16" s="425"/>
      <c r="N16" s="398"/>
      <c r="O16" s="425" t="s">
        <v>15</v>
      </c>
      <c r="P16" s="425" t="s">
        <v>15</v>
      </c>
      <c r="Q16" s="932" t="s">
        <v>885</v>
      </c>
      <c r="R16" s="933">
        <v>0.5</v>
      </c>
      <c r="S16" s="398"/>
      <c r="T16" s="933">
        <v>0.05</v>
      </c>
      <c r="U16" s="399"/>
      <c r="V16" s="399"/>
      <c r="W16" s="399"/>
      <c r="X16" s="398"/>
      <c r="Y16" s="399"/>
      <c r="Z16" s="934"/>
      <c r="AA16" s="399"/>
      <c r="AB16" s="934"/>
      <c r="AC16" s="934"/>
      <c r="AD16" s="934"/>
      <c r="AE16" s="934"/>
      <c r="AF16" s="934"/>
      <c r="AG16" s="425" t="s">
        <v>41</v>
      </c>
      <c r="AH16" s="935">
        <f>SUM(AH17)</f>
        <v>0</v>
      </c>
      <c r="AI16" s="731"/>
      <c r="AJ16" s="731"/>
      <c r="AK16" s="936"/>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row>
    <row r="17" spans="1:60" s="731" customFormat="1" ht="43.5" customHeight="1" thickBot="1" x14ac:dyDescent="0.35">
      <c r="A17" s="727" t="str">
        <f t="shared" si="0"/>
        <v>ID-DJU-1.5.1</v>
      </c>
      <c r="B17" s="404" t="s">
        <v>245</v>
      </c>
      <c r="C17" s="404">
        <v>1</v>
      </c>
      <c r="D17" s="404">
        <v>5</v>
      </c>
      <c r="E17" s="404">
        <v>1</v>
      </c>
      <c r="F17" s="960"/>
      <c r="G17" s="960"/>
      <c r="H17" s="961" t="s">
        <v>893</v>
      </c>
      <c r="I17" s="962"/>
      <c r="J17" s="408" t="s">
        <v>887</v>
      </c>
      <c r="K17" s="404" t="s">
        <v>245</v>
      </c>
      <c r="L17" s="408" t="s">
        <v>877</v>
      </c>
      <c r="M17" s="408" t="s">
        <v>51</v>
      </c>
      <c r="N17" s="404"/>
      <c r="O17" s="408" t="s">
        <v>12</v>
      </c>
      <c r="P17" s="408" t="s">
        <v>15</v>
      </c>
      <c r="Q17" s="953"/>
      <c r="R17" s="404"/>
      <c r="S17" s="404"/>
      <c r="T17" s="404"/>
      <c r="U17" s="404"/>
      <c r="V17" s="404"/>
      <c r="W17" s="404"/>
      <c r="X17" s="404"/>
      <c r="Y17" s="404"/>
      <c r="Z17" s="728"/>
      <c r="AA17" s="728"/>
      <c r="AB17" s="728"/>
      <c r="AC17" s="728"/>
      <c r="AD17" s="728"/>
      <c r="AE17" s="728"/>
      <c r="AF17" s="728"/>
      <c r="AG17" s="408" t="s">
        <v>41</v>
      </c>
      <c r="AH17" s="946">
        <v>0</v>
      </c>
    </row>
    <row r="18" spans="1:60" s="929" customFormat="1" ht="30.75" hidden="1" customHeight="1" x14ac:dyDescent="0.3">
      <c r="A18" s="918"/>
      <c r="B18" s="919"/>
      <c r="C18" s="919"/>
      <c r="D18" s="404">
        <v>6</v>
      </c>
      <c r="E18" s="919"/>
      <c r="F18" s="918"/>
      <c r="G18" s="918"/>
      <c r="H18" s="919"/>
      <c r="I18" s="919"/>
      <c r="J18" s="919"/>
      <c r="K18" s="919"/>
      <c r="L18" s="919"/>
      <c r="M18" s="963"/>
      <c r="N18" s="919"/>
      <c r="O18" s="963"/>
      <c r="P18" s="963"/>
      <c r="Q18" s="964"/>
      <c r="R18" s="965"/>
      <c r="S18" s="966"/>
      <c r="T18" s="967"/>
      <c r="U18" s="968"/>
      <c r="V18" s="968"/>
      <c r="W18" s="968"/>
      <c r="X18" s="968"/>
      <c r="Y18" s="968"/>
      <c r="Z18" s="968"/>
      <c r="AA18" s="968"/>
      <c r="AB18" s="968"/>
      <c r="AC18" s="968"/>
      <c r="AD18" s="968"/>
      <c r="AE18" s="968"/>
      <c r="AF18" s="968"/>
      <c r="AG18" s="966" t="s">
        <v>41</v>
      </c>
      <c r="AH18" s="969">
        <f>AH19+AH24</f>
        <v>0</v>
      </c>
      <c r="AI18" s="731"/>
      <c r="AJ18" s="731"/>
      <c r="AK18" s="731"/>
      <c r="AL18" s="731"/>
      <c r="AM18" s="731"/>
      <c r="AN18" s="731"/>
      <c r="AO18" s="731"/>
      <c r="AP18" s="731"/>
      <c r="AQ18" s="731"/>
      <c r="AR18" s="731"/>
      <c r="AS18" s="731"/>
      <c r="AT18" s="731"/>
      <c r="AU18" s="731"/>
      <c r="AV18" s="731"/>
      <c r="AW18" s="731"/>
      <c r="AX18" s="731"/>
      <c r="AY18" s="731"/>
      <c r="AZ18" s="731"/>
      <c r="BA18" s="731"/>
      <c r="BB18" s="731"/>
      <c r="BC18" s="731"/>
      <c r="BD18" s="731"/>
      <c r="BE18" s="731"/>
      <c r="BF18" s="731"/>
      <c r="BG18" s="731"/>
      <c r="BH18" s="731"/>
    </row>
    <row r="19" spans="1:60" s="937" customFormat="1" ht="30.75" hidden="1" customHeight="1" x14ac:dyDescent="0.3">
      <c r="A19" s="930"/>
      <c r="B19" s="931"/>
      <c r="C19" s="931"/>
      <c r="D19" s="404">
        <v>6</v>
      </c>
      <c r="E19" s="931"/>
      <c r="F19" s="930"/>
      <c r="G19" s="930"/>
      <c r="H19" s="930"/>
      <c r="I19" s="930"/>
      <c r="J19" s="930"/>
      <c r="K19" s="930"/>
      <c r="L19" s="931"/>
      <c r="M19" s="970"/>
      <c r="N19" s="931"/>
      <c r="O19" s="970"/>
      <c r="P19" s="970"/>
      <c r="Q19" s="971"/>
      <c r="R19" s="972"/>
      <c r="S19" s="931"/>
      <c r="T19" s="931"/>
      <c r="U19" s="931"/>
      <c r="V19" s="931"/>
      <c r="W19" s="931"/>
      <c r="X19" s="931"/>
      <c r="Y19" s="973"/>
      <c r="Z19" s="974"/>
      <c r="AA19" s="973"/>
      <c r="AB19" s="974"/>
      <c r="AC19" s="974"/>
      <c r="AD19" s="974"/>
      <c r="AE19" s="974"/>
      <c r="AF19" s="974"/>
      <c r="AG19" s="931" t="s">
        <v>41</v>
      </c>
      <c r="AH19" s="975">
        <f>SUM(AH20:AH23)</f>
        <v>0</v>
      </c>
      <c r="AI19" s="731"/>
      <c r="AJ19" s="731"/>
      <c r="AK19" s="731"/>
      <c r="AL19" s="731"/>
      <c r="AM19" s="731"/>
      <c r="AN19" s="731"/>
      <c r="AO19" s="731"/>
      <c r="AP19" s="731"/>
      <c r="AQ19" s="731"/>
      <c r="AR19" s="731"/>
      <c r="AS19" s="731"/>
      <c r="AT19" s="731"/>
      <c r="AU19" s="731"/>
      <c r="AV19" s="731"/>
      <c r="AW19" s="731"/>
      <c r="AX19" s="731"/>
      <c r="AY19" s="731"/>
      <c r="AZ19" s="731"/>
      <c r="BA19" s="731"/>
      <c r="BB19" s="731"/>
      <c r="BC19" s="731"/>
      <c r="BD19" s="731"/>
      <c r="BE19" s="731"/>
      <c r="BF19" s="731"/>
      <c r="BG19" s="731"/>
      <c r="BH19" s="731"/>
    </row>
    <row r="20" spans="1:60" s="731" customFormat="1" ht="30.75" hidden="1" customHeight="1" x14ac:dyDescent="0.3">
      <c r="A20" s="727" t="str">
        <f t="shared" ref="A20:A23" si="2">+ CONCATENATE("ID", "-", B20, "-",C20, ".", D20, ".", E20)</f>
        <v>ID--.6.</v>
      </c>
      <c r="B20" s="404"/>
      <c r="C20" s="404"/>
      <c r="D20" s="404">
        <v>6</v>
      </c>
      <c r="E20" s="404"/>
      <c r="F20" s="405"/>
      <c r="G20" s="728"/>
      <c r="H20" s="404"/>
      <c r="I20" s="404"/>
      <c r="J20" s="404"/>
      <c r="K20" s="404"/>
      <c r="L20" s="404"/>
      <c r="M20" s="408"/>
      <c r="N20" s="404"/>
      <c r="O20" s="408"/>
      <c r="P20" s="408"/>
      <c r="Q20" s="953"/>
      <c r="R20" s="404"/>
      <c r="S20" s="404"/>
      <c r="T20" s="404"/>
      <c r="U20" s="404"/>
      <c r="V20" s="404"/>
      <c r="W20" s="404"/>
      <c r="X20" s="404"/>
      <c r="Y20" s="404"/>
      <c r="Z20" s="728"/>
      <c r="AA20" s="728"/>
      <c r="AB20" s="728"/>
      <c r="AC20" s="728"/>
      <c r="AD20" s="728"/>
      <c r="AE20" s="959"/>
      <c r="AF20" s="959"/>
      <c r="AG20" s="404" t="s">
        <v>41</v>
      </c>
      <c r="AH20" s="946">
        <v>0</v>
      </c>
    </row>
    <row r="21" spans="1:60" s="731" customFormat="1" ht="30.75" hidden="1" customHeight="1" x14ac:dyDescent="0.3">
      <c r="A21" s="727" t="str">
        <f t="shared" si="2"/>
        <v>ID--.6.</v>
      </c>
      <c r="B21" s="404"/>
      <c r="C21" s="404"/>
      <c r="D21" s="404">
        <v>6</v>
      </c>
      <c r="E21" s="404"/>
      <c r="F21" s="405"/>
      <c r="G21" s="728"/>
      <c r="H21" s="404"/>
      <c r="I21" s="404"/>
      <c r="J21" s="404"/>
      <c r="K21" s="404"/>
      <c r="L21" s="404"/>
      <c r="M21" s="408"/>
      <c r="N21" s="404"/>
      <c r="O21" s="408"/>
      <c r="P21" s="408"/>
      <c r="Q21" s="953"/>
      <c r="R21" s="404"/>
      <c r="S21" s="404"/>
      <c r="T21" s="404"/>
      <c r="U21" s="404"/>
      <c r="V21" s="404"/>
      <c r="W21" s="404"/>
      <c r="X21" s="404"/>
      <c r="Y21" s="404"/>
      <c r="Z21" s="728"/>
      <c r="AA21" s="728"/>
      <c r="AB21" s="728"/>
      <c r="AC21" s="728"/>
      <c r="AD21" s="728"/>
      <c r="AE21" s="728"/>
      <c r="AF21" s="728"/>
      <c r="AG21" s="404" t="s">
        <v>41</v>
      </c>
      <c r="AH21" s="946">
        <v>0</v>
      </c>
    </row>
    <row r="22" spans="1:60" s="731" customFormat="1" ht="30.75" hidden="1" customHeight="1" x14ac:dyDescent="0.3">
      <c r="A22" s="727" t="str">
        <f t="shared" si="2"/>
        <v>ID--.6.</v>
      </c>
      <c r="B22" s="404"/>
      <c r="C22" s="404"/>
      <c r="D22" s="404">
        <v>6</v>
      </c>
      <c r="E22" s="404"/>
      <c r="F22" s="405"/>
      <c r="G22" s="728"/>
      <c r="H22" s="404"/>
      <c r="I22" s="404"/>
      <c r="J22" s="404"/>
      <c r="K22" s="404"/>
      <c r="L22" s="404"/>
      <c r="M22" s="408"/>
      <c r="N22" s="404"/>
      <c r="O22" s="408"/>
      <c r="P22" s="408"/>
      <c r="Q22" s="953"/>
      <c r="R22" s="404"/>
      <c r="S22" s="404"/>
      <c r="T22" s="404"/>
      <c r="U22" s="404"/>
      <c r="V22" s="404"/>
      <c r="W22" s="404"/>
      <c r="X22" s="404"/>
      <c r="Y22" s="404"/>
      <c r="Z22" s="728"/>
      <c r="AA22" s="728"/>
      <c r="AB22" s="728"/>
      <c r="AC22" s="728"/>
      <c r="AD22" s="728"/>
      <c r="AE22" s="728"/>
      <c r="AF22" s="728"/>
      <c r="AG22" s="404" t="s">
        <v>41</v>
      </c>
      <c r="AH22" s="946">
        <v>0</v>
      </c>
    </row>
    <row r="23" spans="1:60" s="731" customFormat="1" ht="30.75" hidden="1" customHeight="1" x14ac:dyDescent="0.3">
      <c r="A23" s="727" t="str">
        <f t="shared" si="2"/>
        <v>ID--.6.</v>
      </c>
      <c r="B23" s="404"/>
      <c r="C23" s="404"/>
      <c r="D23" s="404">
        <v>6</v>
      </c>
      <c r="E23" s="404"/>
      <c r="F23" s="405"/>
      <c r="G23" s="728"/>
      <c r="H23" s="404"/>
      <c r="I23" s="404"/>
      <c r="J23" s="404"/>
      <c r="K23" s="404"/>
      <c r="L23" s="404"/>
      <c r="M23" s="408"/>
      <c r="N23" s="404"/>
      <c r="O23" s="408"/>
      <c r="P23" s="408"/>
      <c r="Q23" s="953"/>
      <c r="R23" s="404"/>
      <c r="S23" s="404"/>
      <c r="T23" s="404"/>
      <c r="U23" s="404"/>
      <c r="V23" s="404"/>
      <c r="W23" s="404"/>
      <c r="X23" s="404"/>
      <c r="Y23" s="404"/>
      <c r="Z23" s="728"/>
      <c r="AA23" s="728"/>
      <c r="AB23" s="728"/>
      <c r="AC23" s="728"/>
      <c r="AD23" s="728"/>
      <c r="AE23" s="728"/>
      <c r="AF23" s="728"/>
      <c r="AG23" s="404" t="s">
        <v>41</v>
      </c>
      <c r="AH23" s="946">
        <v>0</v>
      </c>
    </row>
    <row r="24" spans="1:60" s="937" customFormat="1" ht="30.75" hidden="1" customHeight="1" x14ac:dyDescent="0.3">
      <c r="A24" s="930"/>
      <c r="B24" s="931"/>
      <c r="C24" s="931"/>
      <c r="D24" s="404">
        <v>6</v>
      </c>
      <c r="E24" s="931"/>
      <c r="F24" s="930"/>
      <c r="G24" s="930"/>
      <c r="H24" s="930"/>
      <c r="I24" s="930"/>
      <c r="J24" s="970"/>
      <c r="K24" s="931"/>
      <c r="L24" s="931"/>
      <c r="M24" s="970"/>
      <c r="N24" s="931"/>
      <c r="O24" s="970"/>
      <c r="P24" s="970"/>
      <c r="Q24" s="971"/>
      <c r="R24" s="972"/>
      <c r="S24" s="931"/>
      <c r="T24" s="931"/>
      <c r="U24" s="931"/>
      <c r="V24" s="931"/>
      <c r="W24" s="931"/>
      <c r="X24" s="931"/>
      <c r="Y24" s="931"/>
      <c r="Z24" s="974"/>
      <c r="AA24" s="976"/>
      <c r="AB24" s="974"/>
      <c r="AC24" s="974"/>
      <c r="AD24" s="974"/>
      <c r="AE24" s="974"/>
      <c r="AF24" s="974"/>
      <c r="AG24" s="931" t="s">
        <v>41</v>
      </c>
      <c r="AH24" s="975">
        <f>SUM(AH25:AH26)</f>
        <v>0</v>
      </c>
      <c r="AI24" s="731"/>
      <c r="AJ24" s="731"/>
      <c r="AK24" s="731"/>
      <c r="AL24" s="731"/>
      <c r="AM24" s="731"/>
      <c r="AN24" s="731"/>
      <c r="AO24" s="731"/>
      <c r="AP24" s="731"/>
      <c r="AQ24" s="731"/>
      <c r="AR24" s="731"/>
      <c r="AS24" s="731"/>
      <c r="AT24" s="731"/>
      <c r="AU24" s="731"/>
      <c r="AV24" s="731"/>
      <c r="AW24" s="731"/>
      <c r="AX24" s="731"/>
      <c r="AY24" s="731"/>
      <c r="AZ24" s="731"/>
      <c r="BA24" s="731"/>
      <c r="BB24" s="731"/>
      <c r="BC24" s="731"/>
      <c r="BD24" s="731"/>
      <c r="BE24" s="731"/>
      <c r="BF24" s="731"/>
      <c r="BG24" s="731"/>
      <c r="BH24" s="731"/>
    </row>
    <row r="25" spans="1:60" s="731" customFormat="1" ht="30.75" hidden="1" customHeight="1" x14ac:dyDescent="0.3">
      <c r="A25" s="727" t="str">
        <f t="shared" ref="A25:A26" si="3">+ CONCATENATE("ID", "-", B25, "-",C25, ".", D25, ".", E25)</f>
        <v>ID--.6.</v>
      </c>
      <c r="B25" s="404"/>
      <c r="C25" s="404"/>
      <c r="D25" s="404">
        <v>6</v>
      </c>
      <c r="E25" s="404"/>
      <c r="F25" s="405"/>
      <c r="G25" s="728"/>
      <c r="H25" s="405"/>
      <c r="I25" s="728"/>
      <c r="J25" s="408"/>
      <c r="K25" s="404"/>
      <c r="L25" s="408"/>
      <c r="M25" s="408"/>
      <c r="N25" s="404"/>
      <c r="O25" s="408"/>
      <c r="P25" s="408"/>
      <c r="Q25" s="953"/>
      <c r="R25" s="404"/>
      <c r="S25" s="404"/>
      <c r="T25" s="404"/>
      <c r="U25" s="404"/>
      <c r="V25" s="404"/>
      <c r="W25" s="404"/>
      <c r="X25" s="404"/>
      <c r="Y25" s="404"/>
      <c r="Z25" s="728"/>
      <c r="AA25" s="728"/>
      <c r="AB25" s="728"/>
      <c r="AC25" s="728"/>
      <c r="AD25" s="728"/>
      <c r="AE25" s="728"/>
      <c r="AF25" s="728"/>
      <c r="AG25" s="404" t="s">
        <v>41</v>
      </c>
      <c r="AH25" s="946">
        <v>0</v>
      </c>
    </row>
    <row r="26" spans="1:60" s="731" customFormat="1" ht="30.75" hidden="1" customHeight="1" x14ac:dyDescent="0.3">
      <c r="A26" s="727" t="str">
        <f t="shared" si="3"/>
        <v>ID--.6.</v>
      </c>
      <c r="B26" s="404"/>
      <c r="C26" s="404"/>
      <c r="D26" s="404">
        <v>6</v>
      </c>
      <c r="E26" s="404"/>
      <c r="F26" s="405"/>
      <c r="G26" s="728"/>
      <c r="H26" s="405"/>
      <c r="I26" s="728"/>
      <c r="J26" s="408"/>
      <c r="K26" s="404"/>
      <c r="L26" s="408"/>
      <c r="M26" s="408"/>
      <c r="N26" s="404"/>
      <c r="O26" s="408"/>
      <c r="P26" s="408"/>
      <c r="Q26" s="953"/>
      <c r="R26" s="404"/>
      <c r="S26" s="404"/>
      <c r="T26" s="404"/>
      <c r="U26" s="404"/>
      <c r="V26" s="404"/>
      <c r="W26" s="404"/>
      <c r="X26" s="404"/>
      <c r="Y26" s="404"/>
      <c r="Z26" s="728"/>
      <c r="AA26" s="728"/>
      <c r="AB26" s="728"/>
      <c r="AC26" s="728"/>
      <c r="AD26" s="728"/>
      <c r="AE26" s="728"/>
      <c r="AF26" s="728"/>
      <c r="AG26" s="404" t="s">
        <v>41</v>
      </c>
      <c r="AH26" s="946">
        <v>0</v>
      </c>
    </row>
    <row r="27" spans="1:60" s="929" customFormat="1" ht="30.75" hidden="1" customHeight="1" x14ac:dyDescent="0.3">
      <c r="A27" s="918"/>
      <c r="B27" s="919"/>
      <c r="C27" s="919"/>
      <c r="D27" s="404">
        <v>6</v>
      </c>
      <c r="E27" s="919"/>
      <c r="F27" s="918"/>
      <c r="G27" s="918"/>
      <c r="H27" s="918"/>
      <c r="I27" s="918"/>
      <c r="J27" s="963"/>
      <c r="K27" s="919"/>
      <c r="L27" s="919"/>
      <c r="M27" s="963"/>
      <c r="N27" s="919"/>
      <c r="O27" s="963"/>
      <c r="P27" s="963"/>
      <c r="Q27" s="964"/>
      <c r="R27" s="965"/>
      <c r="S27" s="966"/>
      <c r="T27" s="967"/>
      <c r="U27" s="968"/>
      <c r="V27" s="968"/>
      <c r="W27" s="968"/>
      <c r="X27" s="968"/>
      <c r="Y27" s="968"/>
      <c r="Z27" s="968"/>
      <c r="AA27" s="968"/>
      <c r="AB27" s="968"/>
      <c r="AC27" s="968"/>
      <c r="AD27" s="968"/>
      <c r="AE27" s="968"/>
      <c r="AF27" s="968"/>
      <c r="AG27" s="966" t="s">
        <v>41</v>
      </c>
      <c r="AH27" s="969">
        <f>AH28</f>
        <v>0</v>
      </c>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1"/>
      <c r="BF27" s="731"/>
      <c r="BG27" s="731"/>
      <c r="BH27" s="731"/>
    </row>
    <row r="28" spans="1:60" s="937" customFormat="1" ht="30.75" hidden="1" customHeight="1" x14ac:dyDescent="0.3">
      <c r="A28" s="930"/>
      <c r="B28" s="931"/>
      <c r="C28" s="931"/>
      <c r="D28" s="404">
        <v>6</v>
      </c>
      <c r="E28" s="931"/>
      <c r="F28" s="930"/>
      <c r="G28" s="930"/>
      <c r="H28" s="930"/>
      <c r="I28" s="930"/>
      <c r="J28" s="970"/>
      <c r="K28" s="931"/>
      <c r="L28" s="931"/>
      <c r="M28" s="970"/>
      <c r="N28" s="931"/>
      <c r="O28" s="970"/>
      <c r="P28" s="970"/>
      <c r="Q28" s="971"/>
      <c r="R28" s="972"/>
      <c r="S28" s="931"/>
      <c r="T28" s="931"/>
      <c r="U28" s="973"/>
      <c r="V28" s="931"/>
      <c r="W28" s="973"/>
      <c r="X28" s="931"/>
      <c r="Y28" s="973"/>
      <c r="Z28" s="974"/>
      <c r="AA28" s="973"/>
      <c r="AB28" s="974"/>
      <c r="AC28" s="974"/>
      <c r="AD28" s="974"/>
      <c r="AE28" s="974"/>
      <c r="AF28" s="974"/>
      <c r="AG28" s="931" t="s">
        <v>41</v>
      </c>
      <c r="AH28" s="975">
        <f>SUM(AH29:AH32)</f>
        <v>0</v>
      </c>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31"/>
    </row>
    <row r="29" spans="1:60" s="731" customFormat="1" ht="30.75" hidden="1" customHeight="1" x14ac:dyDescent="0.3">
      <c r="A29" s="727" t="str">
        <f t="shared" ref="A29:A32" si="4">+ CONCATENATE("ID", "-", B29, "-",C29, ".", D29, ".", E29)</f>
        <v>ID--.6.</v>
      </c>
      <c r="B29" s="404"/>
      <c r="C29" s="404"/>
      <c r="D29" s="404">
        <v>6</v>
      </c>
      <c r="E29" s="404"/>
      <c r="F29" s="405"/>
      <c r="G29" s="728"/>
      <c r="H29" s="405"/>
      <c r="I29" s="728"/>
      <c r="J29" s="408"/>
      <c r="K29" s="404"/>
      <c r="L29" s="404"/>
      <c r="M29" s="408"/>
      <c r="N29" s="404"/>
      <c r="O29" s="408"/>
      <c r="P29" s="408"/>
      <c r="Q29" s="953"/>
      <c r="R29" s="404"/>
      <c r="S29" s="404"/>
      <c r="T29" s="404"/>
      <c r="U29" s="404"/>
      <c r="V29" s="404"/>
      <c r="W29" s="404"/>
      <c r="X29" s="404"/>
      <c r="Y29" s="404"/>
      <c r="Z29" s="728"/>
      <c r="AA29" s="728"/>
      <c r="AB29" s="728"/>
      <c r="AC29" s="728"/>
      <c r="AD29" s="728"/>
      <c r="AE29" s="728"/>
      <c r="AF29" s="728"/>
      <c r="AG29" s="404" t="s">
        <v>41</v>
      </c>
      <c r="AH29" s="946">
        <v>0</v>
      </c>
    </row>
    <row r="30" spans="1:60" s="731" customFormat="1" ht="30.75" hidden="1" customHeight="1" x14ac:dyDescent="0.3">
      <c r="A30" s="727" t="str">
        <f t="shared" si="4"/>
        <v>ID--.6.</v>
      </c>
      <c r="B30" s="404"/>
      <c r="C30" s="404"/>
      <c r="D30" s="404">
        <v>6</v>
      </c>
      <c r="E30" s="404"/>
      <c r="F30" s="405"/>
      <c r="G30" s="728"/>
      <c r="H30" s="405"/>
      <c r="I30" s="728"/>
      <c r="J30" s="408"/>
      <c r="K30" s="404"/>
      <c r="L30" s="408"/>
      <c r="M30" s="408"/>
      <c r="N30" s="404"/>
      <c r="O30" s="408"/>
      <c r="P30" s="408"/>
      <c r="Q30" s="953"/>
      <c r="R30" s="404"/>
      <c r="S30" s="404"/>
      <c r="T30" s="404"/>
      <c r="U30" s="404"/>
      <c r="V30" s="404"/>
      <c r="W30" s="404"/>
      <c r="X30" s="404"/>
      <c r="Y30" s="404"/>
      <c r="Z30" s="728"/>
      <c r="AA30" s="728"/>
      <c r="AB30" s="728"/>
      <c r="AC30" s="728"/>
      <c r="AD30" s="728"/>
      <c r="AE30" s="728"/>
      <c r="AF30" s="728"/>
      <c r="AG30" s="404" t="s">
        <v>41</v>
      </c>
      <c r="AH30" s="946">
        <v>0</v>
      </c>
    </row>
    <row r="31" spans="1:60" s="731" customFormat="1" ht="30.75" hidden="1" customHeight="1" x14ac:dyDescent="0.3">
      <c r="A31" s="727" t="str">
        <f t="shared" si="4"/>
        <v>ID--.6.</v>
      </c>
      <c r="B31" s="404"/>
      <c r="C31" s="404"/>
      <c r="D31" s="404">
        <v>6</v>
      </c>
      <c r="E31" s="404"/>
      <c r="F31" s="405"/>
      <c r="G31" s="728"/>
      <c r="H31" s="740"/>
      <c r="I31" s="728"/>
      <c r="J31" s="408"/>
      <c r="K31" s="404"/>
      <c r="L31" s="404"/>
      <c r="M31" s="408"/>
      <c r="N31" s="404"/>
      <c r="O31" s="408"/>
      <c r="P31" s="408"/>
      <c r="Q31" s="953"/>
      <c r="R31" s="404"/>
      <c r="S31" s="404"/>
      <c r="T31" s="404"/>
      <c r="U31" s="404"/>
      <c r="V31" s="404"/>
      <c r="W31" s="404"/>
      <c r="X31" s="404"/>
      <c r="Y31" s="404"/>
      <c r="Z31" s="728"/>
      <c r="AA31" s="728"/>
      <c r="AB31" s="728"/>
      <c r="AC31" s="959"/>
      <c r="AD31" s="959"/>
      <c r="AE31" s="959"/>
      <c r="AF31" s="959"/>
      <c r="AG31" s="404"/>
      <c r="AH31" s="946"/>
    </row>
    <row r="32" spans="1:60" s="731" customFormat="1" ht="30.75" hidden="1" customHeight="1" x14ac:dyDescent="0.3">
      <c r="A32" s="727" t="str">
        <f t="shared" si="4"/>
        <v>ID--.6.</v>
      </c>
      <c r="B32" s="404"/>
      <c r="C32" s="404"/>
      <c r="D32" s="404">
        <v>6</v>
      </c>
      <c r="E32" s="404"/>
      <c r="F32" s="405"/>
      <c r="G32" s="728"/>
      <c r="H32" s="740"/>
      <c r="I32" s="728"/>
      <c r="J32" s="408"/>
      <c r="K32" s="404"/>
      <c r="L32" s="404"/>
      <c r="M32" s="408"/>
      <c r="N32" s="404"/>
      <c r="O32" s="408"/>
      <c r="P32" s="408"/>
      <c r="Q32" s="953"/>
      <c r="R32" s="404"/>
      <c r="S32" s="404"/>
      <c r="T32" s="404"/>
      <c r="U32" s="404"/>
      <c r="V32" s="404"/>
      <c r="W32" s="404"/>
      <c r="X32" s="404"/>
      <c r="Y32" s="404"/>
      <c r="Z32" s="728"/>
      <c r="AA32" s="728"/>
      <c r="AB32" s="728"/>
      <c r="AC32" s="959"/>
      <c r="AD32" s="959"/>
      <c r="AE32" s="959"/>
      <c r="AF32" s="959"/>
      <c r="AG32" s="977" t="s">
        <v>41</v>
      </c>
      <c r="AH32" s="978">
        <v>0</v>
      </c>
    </row>
    <row r="33" spans="2:34" s="731" customFormat="1" ht="30.75" customHeight="1" thickBot="1" x14ac:dyDescent="0.35">
      <c r="J33" s="979"/>
      <c r="L33" s="980"/>
      <c r="M33" s="981"/>
      <c r="O33" s="981"/>
      <c r="P33" s="981"/>
      <c r="Q33" s="979"/>
      <c r="AG33" s="907" t="s">
        <v>98</v>
      </c>
      <c r="AH33" s="908">
        <f>+AH5</f>
        <v>730308.89</v>
      </c>
    </row>
    <row r="34" spans="2:34" s="982" customFormat="1" x14ac:dyDescent="0.25">
      <c r="J34" s="983"/>
      <c r="L34" s="984"/>
      <c r="M34" s="985"/>
      <c r="O34" s="986"/>
      <c r="P34" s="986"/>
      <c r="Q34" s="983"/>
      <c r="AG34" s="984"/>
    </row>
    <row r="35" spans="2:34" s="982" customFormat="1" ht="64.5" customHeight="1" thickBot="1" x14ac:dyDescent="0.3">
      <c r="J35" s="987"/>
      <c r="K35" s="987"/>
      <c r="L35" s="987"/>
      <c r="M35" s="987"/>
      <c r="O35" s="986"/>
      <c r="P35" s="986"/>
      <c r="Q35" s="983"/>
      <c r="AG35" s="984"/>
    </row>
    <row r="36" spans="2:34" s="982" customFormat="1" ht="19.5" customHeight="1" x14ac:dyDescent="0.3">
      <c r="F36" s="988"/>
      <c r="G36" s="988"/>
      <c r="H36" s="988"/>
      <c r="I36" s="988"/>
      <c r="J36" s="989" t="s">
        <v>894</v>
      </c>
      <c r="K36" s="989"/>
      <c r="L36" s="989"/>
      <c r="M36" s="989"/>
      <c r="O36" s="990"/>
      <c r="P36" s="990"/>
      <c r="Q36" s="983"/>
    </row>
    <row r="37" spans="2:34" s="982" customFormat="1" ht="18.75" x14ac:dyDescent="0.3">
      <c r="J37" s="991" t="s">
        <v>895</v>
      </c>
      <c r="K37" s="991"/>
      <c r="L37" s="991"/>
      <c r="M37" s="991"/>
      <c r="O37" s="990"/>
      <c r="P37" s="990"/>
      <c r="Q37" s="983"/>
    </row>
    <row r="38" spans="2:34" ht="18" x14ac:dyDescent="0.25">
      <c r="B38" s="1"/>
      <c r="C38" s="1"/>
      <c r="D38" s="1"/>
      <c r="E38" s="1"/>
      <c r="F38" s="242"/>
      <c r="G38" s="242"/>
      <c r="H38" s="242"/>
      <c r="I38" s="242"/>
      <c r="J38" s="665"/>
      <c r="K38" s="197"/>
      <c r="L38" s="197"/>
      <c r="M38" s="992"/>
      <c r="Q38" s="528"/>
      <c r="R38" s="526"/>
      <c r="S38" s="526"/>
      <c r="T38" s="527"/>
      <c r="U38" s="526"/>
      <c r="V38" s="526"/>
      <c r="W38" s="526"/>
      <c r="X38" s="526"/>
      <c r="Y38" s="526"/>
      <c r="Z38" s="526"/>
      <c r="AA38" s="526"/>
      <c r="AB38" s="526"/>
      <c r="AC38" s="526"/>
      <c r="AD38" s="526"/>
      <c r="AE38" s="526"/>
      <c r="AF38" s="526"/>
      <c r="AG38" s="237"/>
      <c r="AH38" s="526"/>
    </row>
    <row r="39" spans="2:34" x14ac:dyDescent="0.25">
      <c r="B39" s="1"/>
      <c r="C39" s="1"/>
      <c r="D39" s="1"/>
      <c r="E39" s="1"/>
      <c r="F39" s="242"/>
      <c r="G39" s="242"/>
      <c r="H39" s="242"/>
      <c r="I39" s="242"/>
      <c r="J39" s="93"/>
      <c r="K39" s="1"/>
      <c r="N39" s="1"/>
      <c r="Q39" s="528"/>
      <c r="R39" s="526"/>
      <c r="S39" s="526"/>
      <c r="T39" s="527"/>
      <c r="U39" s="526"/>
      <c r="V39" s="526"/>
      <c r="W39" s="526"/>
      <c r="X39" s="526"/>
      <c r="Y39" s="526"/>
      <c r="Z39" s="526"/>
      <c r="AA39" s="526"/>
      <c r="AB39" s="526"/>
      <c r="AC39" s="526"/>
      <c r="AD39" s="526"/>
      <c r="AE39" s="526"/>
      <c r="AF39" s="526"/>
      <c r="AG39" s="237"/>
      <c r="AH39" s="526"/>
    </row>
    <row r="40" spans="2:34" x14ac:dyDescent="0.25">
      <c r="B40" s="1"/>
      <c r="C40" s="1"/>
      <c r="D40" s="1"/>
      <c r="E40" s="1"/>
      <c r="J40" s="93"/>
      <c r="K40" s="1"/>
      <c r="N40" s="1"/>
      <c r="Q40" s="528"/>
      <c r="R40" s="526"/>
      <c r="S40" s="526"/>
      <c r="T40" s="527"/>
      <c r="U40" s="526"/>
      <c r="V40" s="526"/>
      <c r="W40" s="526"/>
      <c r="X40" s="526"/>
      <c r="Y40" s="526"/>
      <c r="Z40" s="526"/>
      <c r="AA40" s="526"/>
      <c r="AB40" s="526"/>
      <c r="AC40" s="526"/>
      <c r="AD40" s="526"/>
      <c r="AE40" s="526"/>
      <c r="AF40" s="526"/>
      <c r="AG40" s="237"/>
      <c r="AH40" s="526"/>
    </row>
    <row r="41" spans="2:34" x14ac:dyDescent="0.25">
      <c r="B41" s="1"/>
      <c r="C41" s="1"/>
      <c r="D41" s="1"/>
      <c r="E41" s="1"/>
      <c r="J41" s="93"/>
      <c r="K41" s="1"/>
      <c r="N41" s="1"/>
      <c r="Q41" s="528"/>
      <c r="R41" s="526"/>
      <c r="S41" s="526"/>
      <c r="T41" s="527"/>
      <c r="U41" s="526"/>
      <c r="V41" s="526"/>
      <c r="W41" s="526"/>
      <c r="X41" s="526"/>
      <c r="Y41" s="526"/>
      <c r="Z41" s="526"/>
      <c r="AA41" s="526"/>
      <c r="AB41" s="526"/>
      <c r="AC41" s="526"/>
      <c r="AD41" s="526"/>
      <c r="AE41" s="526"/>
      <c r="AF41" s="526"/>
      <c r="AG41" s="237"/>
      <c r="AH41" s="526"/>
    </row>
    <row r="42" spans="2:34" x14ac:dyDescent="0.25">
      <c r="B42" s="1"/>
      <c r="C42" s="1"/>
      <c r="D42" s="1"/>
      <c r="E42" s="1"/>
      <c r="J42" s="93"/>
      <c r="K42" s="1"/>
      <c r="N42" s="1"/>
      <c r="Q42" s="528"/>
      <c r="R42" s="526"/>
      <c r="S42" s="526"/>
      <c r="T42" s="527"/>
      <c r="U42" s="526"/>
      <c r="V42" s="526"/>
      <c r="W42" s="526"/>
      <c r="X42" s="526"/>
      <c r="Y42" s="526"/>
      <c r="Z42" s="526"/>
      <c r="AA42" s="526"/>
      <c r="AB42" s="526"/>
      <c r="AC42" s="526"/>
      <c r="AD42" s="526"/>
      <c r="AE42" s="526"/>
      <c r="AF42" s="526"/>
      <c r="AG42" s="237"/>
      <c r="AH42" s="526"/>
    </row>
    <row r="43" spans="2:34" x14ac:dyDescent="0.25">
      <c r="B43" s="1"/>
      <c r="C43" s="1"/>
      <c r="D43" s="1"/>
      <c r="E43" s="1"/>
      <c r="J43" s="93"/>
      <c r="K43" s="1"/>
      <c r="N43" s="1"/>
      <c r="Q43" s="528"/>
      <c r="R43" s="526"/>
      <c r="S43" s="526"/>
      <c r="T43" s="527"/>
      <c r="U43" s="526"/>
      <c r="V43" s="526"/>
      <c r="W43" s="526"/>
      <c r="X43" s="526"/>
      <c r="Y43" s="526"/>
      <c r="Z43" s="526"/>
      <c r="AA43" s="526"/>
      <c r="AB43" s="526"/>
      <c r="AC43" s="526"/>
      <c r="AD43" s="526"/>
      <c r="AE43" s="526"/>
      <c r="AF43" s="526"/>
      <c r="AG43" s="237"/>
      <c r="AH43" s="526"/>
    </row>
    <row r="44" spans="2:34" x14ac:dyDescent="0.25">
      <c r="B44" s="1"/>
      <c r="C44" s="1"/>
      <c r="D44" s="1"/>
      <c r="E44" s="1"/>
      <c r="J44" s="93"/>
      <c r="K44" s="1"/>
      <c r="N44" s="1"/>
      <c r="Q44" s="528"/>
      <c r="R44" s="526"/>
      <c r="S44" s="526"/>
      <c r="T44" s="527"/>
      <c r="U44" s="526"/>
      <c r="V44" s="526"/>
      <c r="W44" s="526"/>
      <c r="X44" s="526"/>
      <c r="Y44" s="526"/>
      <c r="Z44" s="526"/>
      <c r="AA44" s="526"/>
      <c r="AB44" s="526"/>
      <c r="AC44" s="526"/>
      <c r="AD44" s="526"/>
      <c r="AE44" s="526"/>
      <c r="AF44" s="526"/>
      <c r="AG44" s="237"/>
      <c r="AH44" s="526"/>
    </row>
    <row r="45" spans="2:34" x14ac:dyDescent="0.25">
      <c r="B45" s="1"/>
      <c r="C45" s="1"/>
      <c r="D45" s="1"/>
      <c r="E45" s="1"/>
      <c r="J45" s="93"/>
      <c r="K45" s="1"/>
      <c r="N45" s="1"/>
      <c r="Q45" s="528"/>
      <c r="R45" s="526"/>
      <c r="S45" s="526"/>
      <c r="T45" s="527"/>
      <c r="U45" s="526"/>
      <c r="V45" s="526"/>
      <c r="W45" s="526"/>
      <c r="X45" s="526"/>
      <c r="Y45" s="526"/>
      <c r="Z45" s="526"/>
      <c r="AA45" s="526"/>
      <c r="AB45" s="526"/>
      <c r="AC45" s="526"/>
      <c r="AD45" s="526"/>
      <c r="AE45" s="526"/>
      <c r="AF45" s="526"/>
      <c r="AG45" s="237"/>
      <c r="AH45" s="526"/>
    </row>
    <row r="46" spans="2:34" x14ac:dyDescent="0.25">
      <c r="B46" s="1"/>
      <c r="C46" s="1"/>
      <c r="D46" s="1"/>
      <c r="E46" s="1"/>
      <c r="J46" s="93"/>
      <c r="K46" s="1"/>
      <c r="N46" s="1"/>
      <c r="Q46" s="528"/>
      <c r="R46" s="526"/>
      <c r="S46" s="526"/>
      <c r="T46" s="527"/>
      <c r="U46" s="526"/>
      <c r="V46" s="526"/>
      <c r="W46" s="526"/>
      <c r="X46" s="526"/>
      <c r="Y46" s="526"/>
      <c r="Z46" s="526"/>
      <c r="AA46" s="526"/>
      <c r="AB46" s="526"/>
      <c r="AC46" s="526"/>
      <c r="AD46" s="526"/>
      <c r="AE46" s="526"/>
      <c r="AF46" s="526"/>
      <c r="AG46" s="237"/>
      <c r="AH46" s="526"/>
    </row>
    <row r="47" spans="2:34" x14ac:dyDescent="0.25">
      <c r="B47" s="1"/>
      <c r="C47" s="1"/>
      <c r="D47" s="1"/>
      <c r="E47" s="1"/>
      <c r="J47" s="93"/>
      <c r="K47" s="1"/>
      <c r="N47" s="1"/>
      <c r="Q47" s="528"/>
      <c r="R47" s="526"/>
      <c r="S47" s="526"/>
      <c r="T47" s="527"/>
      <c r="U47" s="526"/>
      <c r="V47" s="526"/>
      <c r="W47" s="526"/>
      <c r="X47" s="526"/>
      <c r="Y47" s="526"/>
      <c r="Z47" s="526"/>
      <c r="AA47" s="526"/>
      <c r="AB47" s="526"/>
      <c r="AC47" s="526"/>
      <c r="AD47" s="526"/>
      <c r="AE47" s="526"/>
      <c r="AF47" s="526"/>
      <c r="AG47" s="237"/>
      <c r="AH47" s="526"/>
    </row>
    <row r="48" spans="2:34" x14ac:dyDescent="0.25">
      <c r="B48" s="1"/>
      <c r="C48" s="1"/>
      <c r="D48" s="1"/>
      <c r="E48" s="1"/>
      <c r="J48" s="93"/>
      <c r="K48" s="1"/>
      <c r="N48" s="1"/>
      <c r="Q48" s="528"/>
      <c r="R48" s="526"/>
      <c r="S48" s="526"/>
      <c r="T48" s="527"/>
      <c r="U48" s="526"/>
      <c r="V48" s="526"/>
      <c r="W48" s="526"/>
      <c r="X48" s="526"/>
      <c r="Y48" s="526"/>
      <c r="Z48" s="526"/>
      <c r="AA48" s="526"/>
      <c r="AB48" s="526"/>
      <c r="AC48" s="526"/>
      <c r="AD48" s="526"/>
      <c r="AE48" s="526"/>
      <c r="AF48" s="526"/>
      <c r="AG48" s="237"/>
      <c r="AH48" s="526"/>
    </row>
    <row r="49" spans="2:34" x14ac:dyDescent="0.25">
      <c r="B49" s="1"/>
      <c r="C49" s="1"/>
      <c r="D49" s="1"/>
      <c r="E49" s="1"/>
      <c r="J49" s="93"/>
      <c r="K49" s="1"/>
      <c r="N49" s="1"/>
      <c r="Q49" s="528"/>
      <c r="R49" s="526"/>
      <c r="S49" s="526"/>
      <c r="T49" s="527"/>
      <c r="U49" s="526"/>
      <c r="V49" s="526"/>
      <c r="W49" s="526"/>
      <c r="X49" s="526"/>
      <c r="Y49" s="526"/>
      <c r="Z49" s="526"/>
      <c r="AA49" s="526"/>
      <c r="AB49" s="526"/>
      <c r="AC49" s="526"/>
      <c r="AD49" s="526"/>
      <c r="AE49" s="526"/>
      <c r="AF49" s="526"/>
      <c r="AG49" s="237"/>
      <c r="AH49" s="526"/>
    </row>
    <row r="50" spans="2:34" x14ac:dyDescent="0.25">
      <c r="B50" s="1"/>
      <c r="C50" s="1"/>
      <c r="D50" s="1"/>
      <c r="E50" s="1"/>
      <c r="J50" s="93"/>
      <c r="K50" s="1"/>
      <c r="N50" s="1"/>
      <c r="Q50" s="528"/>
      <c r="R50" s="526"/>
      <c r="S50" s="526"/>
      <c r="T50" s="527"/>
      <c r="U50" s="526"/>
      <c r="V50" s="526"/>
      <c r="W50" s="526"/>
      <c r="X50" s="526"/>
      <c r="Y50" s="526"/>
      <c r="Z50" s="526"/>
      <c r="AA50" s="526"/>
      <c r="AB50" s="526"/>
      <c r="AC50" s="526"/>
      <c r="AD50" s="526"/>
      <c r="AE50" s="526"/>
      <c r="AF50" s="526"/>
      <c r="AG50" s="237"/>
      <c r="AH50" s="526"/>
    </row>
  </sheetData>
  <sheetProtection selectLockedCells="1"/>
  <dataConsolidate/>
  <mergeCells count="29">
    <mergeCell ref="F39:I39"/>
    <mergeCell ref="H17:I17"/>
    <mergeCell ref="J35:M35"/>
    <mergeCell ref="F36:I36"/>
    <mergeCell ref="J36:M36"/>
    <mergeCell ref="J37:M37"/>
    <mergeCell ref="F38:I38"/>
    <mergeCell ref="W3:X3"/>
    <mergeCell ref="Y3:Z3"/>
    <mergeCell ref="AA3:AB3"/>
    <mergeCell ref="AG3:AG4"/>
    <mergeCell ref="AH3:AH4"/>
    <mergeCell ref="H13:I13"/>
    <mergeCell ref="AC1:AF3"/>
    <mergeCell ref="Q2:R2"/>
    <mergeCell ref="AG2:AH2"/>
    <mergeCell ref="F3:N3"/>
    <mergeCell ref="O3:P3"/>
    <mergeCell ref="Q3:Q4"/>
    <mergeCell ref="R3:R4"/>
    <mergeCell ref="S3:S4"/>
    <mergeCell ref="T3:T4"/>
    <mergeCell ref="U3:V3"/>
    <mergeCell ref="J1:P1"/>
    <mergeCell ref="S1:T1"/>
    <mergeCell ref="U1:V1"/>
    <mergeCell ref="W1:X1"/>
    <mergeCell ref="Y1:Z1"/>
    <mergeCell ref="AA1:AB1"/>
  </mergeCells>
  <pageMargins left="0.31496062992125984" right="0.31496062992125984" top="0.35433070866141736" bottom="0.35433070866141736" header="0.31496062992125984" footer="0.31496062992125984"/>
  <pageSetup paperSize="5" scale="44"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Jurídica 2023.xlsx]Libro de Códigos'!#REF!</xm:f>
          </x14:formula1>
          <xm:sqref>N5:N32</xm:sqref>
        </x14:dataValidation>
        <x14:dataValidation type="list" allowBlank="1" showInputMessage="1" showErrorMessage="1">
          <x14:formula1>
            <xm:f>'C:\Users\Aileen Decamps\AppData\Local\Temp\Temp1_FW_ PAO 2023 Firmados .zip\[POA Jurídica 2023.xlsx]Libro de Códigos'!#REF!</xm:f>
          </x14:formula1>
          <xm:sqref>O5:P32</xm:sqref>
        </x14:dataValidation>
        <x14:dataValidation type="list" allowBlank="1" showInputMessage="1" showErrorMessage="1">
          <x14:formula1>
            <xm:f>'https://minpre-my.sharepoint.com/Users/Aileen Decamps/Downloads/[Copy of POA MINPRE 2019 (Autosaved).xlsx]Libro de Códigos'!#REF!</xm:f>
          </x14:formula1>
          <xm:sqref>B18:B32</xm:sqref>
        </x14:dataValidation>
        <x14:dataValidation type="list" allowBlank="1" showInputMessage="1" showErrorMessage="1">
          <x14:formula1>
            <xm:f>'https://minpre-my.sharepoint.com/Users/Aileen Decamps/Downloads/[Copy of POA MINPRE 2019 (Autosaved).xlsx]Clasificador de Avances'!#REF!</xm:f>
          </x14:formula1>
          <xm:sqref>S20:S23 S25:S26 S29:S32 S11 S13 S15:S17 AG5:AG32</xm:sqref>
        </x14:dataValidation>
        <x14:dataValidation type="list" allowBlank="1" showInputMessage="1" showErrorMessage="1">
          <x14:formula1>
            <xm:f>'C:\Users\Aileen Decamps\AppData\Local\Temp\Temp1_FW_ PAO 2023 Firmados .zip\[POA Jurídica 2023.xlsx]Libro de Códigos'!#REF!</xm:f>
          </x14:formula1>
          <xm:sqref>S12 S18:S19 S24 S27:S28 S5:S10 S14</xm:sqref>
        </x14:dataValidation>
        <x14:dataValidation type="list" allowBlank="1" showInputMessage="1" showErrorMessage="1">
          <x14:formula1>
            <xm:f>'C:\Users\Aileen Decamps\AppData\Local\Temp\Temp1_FW_ PAO 2023 Firmados .zip\[POA Jurídica 2023.xlsx]Libro de Códigos'!#REF!</xm:f>
          </x14:formula1>
          <xm:sqref>K11 K25:K26 K20:K23 K29:K32 K13 K16:K17 K7:K9 B5:B17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CK41"/>
  <sheetViews>
    <sheetView showGridLines="0" topLeftCell="F1" zoomScale="90" zoomScaleNormal="90" zoomScaleSheetLayoutView="70" workbookViewId="0">
      <selection activeCell="H12" sqref="H12:I12"/>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90.42578125" style="1" customWidth="1"/>
    <col min="10" max="10" width="43.140625" style="88" customWidth="1"/>
    <col min="11" max="11" width="22.140625" style="232" customWidth="1"/>
    <col min="12" max="12" width="31" style="232" customWidth="1"/>
    <col min="13" max="13" width="22.42578125" style="88" customWidth="1"/>
    <col min="14" max="14" width="13.140625" style="232" hidden="1" customWidth="1"/>
    <col min="15" max="16" width="17.42578125" style="88" customWidth="1"/>
    <col min="17" max="17" width="48.42578125" style="94" customWidth="1"/>
    <col min="18" max="18" width="9.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1.5703125" style="22" customWidth="1"/>
    <col min="34" max="34" width="22.140625" style="24" bestFit="1" customWidth="1"/>
    <col min="35" max="35" width="33" style="1" customWidth="1"/>
    <col min="36" max="36" width="11.42578125" style="1"/>
    <col min="37" max="37" width="18.42578125" style="1" bestFit="1" customWidth="1"/>
    <col min="38" max="16384" width="11.42578125" style="1"/>
  </cols>
  <sheetData>
    <row r="1" spans="1:89" s="117" customFormat="1" ht="61.5" customHeight="1" x14ac:dyDescent="0.25">
      <c r="A1" s="114"/>
      <c r="B1" s="114"/>
      <c r="C1" s="114"/>
      <c r="D1" s="114"/>
      <c r="E1" s="114"/>
      <c r="F1" s="115"/>
      <c r="G1" s="115"/>
      <c r="H1" s="115"/>
      <c r="I1" s="231"/>
      <c r="J1" s="246" t="s">
        <v>162</v>
      </c>
      <c r="K1" s="246"/>
      <c r="L1" s="246"/>
      <c r="M1" s="246"/>
      <c r="N1" s="246"/>
      <c r="O1" s="246"/>
      <c r="P1" s="246"/>
      <c r="Q1" s="560"/>
      <c r="R1" s="561"/>
      <c r="S1" s="564"/>
      <c r="T1" s="565"/>
      <c r="U1" s="564"/>
      <c r="V1" s="565"/>
      <c r="W1" s="564"/>
      <c r="X1" s="565"/>
      <c r="Y1" s="564"/>
      <c r="Z1" s="565"/>
      <c r="AA1" s="564"/>
      <c r="AB1" s="565"/>
      <c r="AC1" s="566" t="s">
        <v>1</v>
      </c>
      <c r="AD1" s="567"/>
      <c r="AE1" s="567"/>
      <c r="AF1" s="568"/>
      <c r="AG1" s="561"/>
      <c r="AH1" s="561"/>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row>
    <row r="2" spans="1:89" s="117" customFormat="1" ht="34.5" customHeight="1" x14ac:dyDescent="0.2">
      <c r="A2" s="114"/>
      <c r="B2" s="114"/>
      <c r="C2" s="114"/>
      <c r="D2" s="114"/>
      <c r="E2" s="114"/>
      <c r="F2" s="115"/>
      <c r="G2" s="115"/>
      <c r="H2" s="115"/>
      <c r="I2" s="231"/>
      <c r="J2" s="118" t="s">
        <v>2</v>
      </c>
      <c r="K2" s="885" t="s">
        <v>842</v>
      </c>
      <c r="L2" s="885"/>
      <c r="M2" s="885"/>
      <c r="N2" s="885"/>
      <c r="O2" s="885"/>
      <c r="P2" s="886"/>
      <c r="Q2" s="301" t="s">
        <v>4</v>
      </c>
      <c r="R2" s="302"/>
      <c r="S2" s="571"/>
      <c r="T2" s="572"/>
      <c r="U2" s="573"/>
      <c r="V2" s="574"/>
      <c r="W2" s="573"/>
      <c r="X2" s="574"/>
      <c r="Y2" s="573"/>
      <c r="Z2" s="574"/>
      <c r="AA2" s="573"/>
      <c r="AB2" s="574"/>
      <c r="AC2" s="575"/>
      <c r="AD2" s="576"/>
      <c r="AE2" s="576"/>
      <c r="AF2" s="577"/>
      <c r="AG2" s="315" t="s">
        <v>5</v>
      </c>
      <c r="AH2" s="292"/>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row>
    <row r="3" spans="1:89" s="191" customFormat="1" ht="24.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578"/>
      <c r="AD3" s="579"/>
      <c r="AE3" s="579"/>
      <c r="AF3" s="580"/>
      <c r="AG3" s="305" t="s">
        <v>16</v>
      </c>
      <c r="AH3" s="316" t="s">
        <v>17</v>
      </c>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row>
    <row r="4" spans="1:89" s="150" customFormat="1" ht="99" customHeight="1"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89" s="151" customFormat="1" ht="37.5" x14ac:dyDescent="0.3">
      <c r="A5" s="581"/>
      <c r="B5" s="582" t="s">
        <v>58</v>
      </c>
      <c r="C5" s="582">
        <v>1</v>
      </c>
      <c r="D5" s="582"/>
      <c r="E5" s="582"/>
      <c r="F5" s="198" t="s">
        <v>843</v>
      </c>
      <c r="G5" s="199"/>
      <c r="H5" s="199"/>
      <c r="I5" s="199"/>
      <c r="J5" s="139"/>
      <c r="K5" s="142"/>
      <c r="L5" s="142"/>
      <c r="M5" s="139"/>
      <c r="N5" s="142"/>
      <c r="O5" s="139" t="s">
        <v>60</v>
      </c>
      <c r="P5" s="139" t="s">
        <v>60</v>
      </c>
      <c r="Q5" s="143" t="s">
        <v>844</v>
      </c>
      <c r="R5" s="144">
        <v>1</v>
      </c>
      <c r="S5" s="145" t="s">
        <v>40</v>
      </c>
      <c r="T5" s="146">
        <v>0.7</v>
      </c>
      <c r="U5" s="146"/>
      <c r="V5" s="147"/>
      <c r="W5" s="146"/>
      <c r="X5" s="147"/>
      <c r="Y5" s="146"/>
      <c r="Z5" s="147"/>
      <c r="AA5" s="147"/>
      <c r="AB5" s="147"/>
      <c r="AC5" s="147"/>
      <c r="AD5" s="147"/>
      <c r="AE5" s="147"/>
      <c r="AF5" s="147"/>
      <c r="AG5" s="148" t="s">
        <v>41</v>
      </c>
      <c r="AH5" s="149">
        <f>+AH6+AH15</f>
        <v>0</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row>
    <row r="6" spans="1:89" s="165" customFormat="1" ht="56.25" x14ac:dyDescent="0.3">
      <c r="A6" s="584"/>
      <c r="B6" s="585" t="s">
        <v>58</v>
      </c>
      <c r="C6" s="585">
        <v>1</v>
      </c>
      <c r="D6" s="585">
        <v>1</v>
      </c>
      <c r="E6" s="585"/>
      <c r="F6" s="155"/>
      <c r="G6" s="154" t="s">
        <v>845</v>
      </c>
      <c r="H6" s="155"/>
      <c r="I6" s="155"/>
      <c r="J6" s="156"/>
      <c r="K6" s="152"/>
      <c r="L6" s="152"/>
      <c r="M6" s="156"/>
      <c r="N6" s="152"/>
      <c r="O6" s="156" t="s">
        <v>60</v>
      </c>
      <c r="P6" s="156" t="s">
        <v>60</v>
      </c>
      <c r="Q6" s="157" t="s">
        <v>846</v>
      </c>
      <c r="R6" s="158">
        <v>1</v>
      </c>
      <c r="S6" s="159"/>
      <c r="T6" s="159"/>
      <c r="U6" s="161">
        <v>0.25</v>
      </c>
      <c r="V6" s="161"/>
      <c r="W6" s="161">
        <v>0.25</v>
      </c>
      <c r="X6" s="152"/>
      <c r="Y6" s="161">
        <v>0.25</v>
      </c>
      <c r="Z6" s="162"/>
      <c r="AA6" s="161">
        <v>0.25</v>
      </c>
      <c r="AB6" s="162"/>
      <c r="AC6" s="162"/>
      <c r="AD6" s="162"/>
      <c r="AE6" s="162"/>
      <c r="AF6" s="162"/>
      <c r="AG6" s="156" t="s">
        <v>41</v>
      </c>
      <c r="AH6" s="163">
        <f>SUM(AH7:AH14)</f>
        <v>0</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row>
    <row r="7" spans="1:89" s="175" customFormat="1" ht="36" customHeight="1" x14ac:dyDescent="0.3">
      <c r="A7" s="166" t="str">
        <f t="shared" ref="A7:A13" si="0">+ CONCATENATE("ID", "-", B7, "-",C7, ".", D7, ".", E7)</f>
        <v>ID-DDE-1.1.1</v>
      </c>
      <c r="B7" s="167" t="s">
        <v>109</v>
      </c>
      <c r="C7" s="167">
        <v>1</v>
      </c>
      <c r="D7" s="167">
        <v>1</v>
      </c>
      <c r="E7" s="167">
        <v>1</v>
      </c>
      <c r="F7" s="168"/>
      <c r="G7" s="169"/>
      <c r="H7" s="168" t="s">
        <v>460</v>
      </c>
      <c r="I7" s="544"/>
      <c r="J7" s="170" t="s">
        <v>847</v>
      </c>
      <c r="K7" s="167" t="s">
        <v>109</v>
      </c>
      <c r="L7" s="170" t="s">
        <v>848</v>
      </c>
      <c r="M7" s="170" t="s">
        <v>45</v>
      </c>
      <c r="N7" s="167" t="s">
        <v>46</v>
      </c>
      <c r="O7" s="170" t="s">
        <v>12</v>
      </c>
      <c r="P7" s="170" t="s">
        <v>15</v>
      </c>
      <c r="Q7" s="171"/>
      <c r="R7" s="172"/>
      <c r="S7" s="172"/>
      <c r="T7" s="167"/>
      <c r="U7" s="172"/>
      <c r="V7" s="172"/>
      <c r="W7" s="172"/>
      <c r="X7" s="172"/>
      <c r="Y7" s="172"/>
      <c r="Z7" s="173"/>
      <c r="AA7" s="173"/>
      <c r="AB7" s="173"/>
      <c r="AC7" s="192" t="s">
        <v>47</v>
      </c>
      <c r="AD7" s="192" t="s">
        <v>47</v>
      </c>
      <c r="AE7" s="192" t="s">
        <v>47</v>
      </c>
      <c r="AF7" s="192" t="s">
        <v>47</v>
      </c>
      <c r="AG7" s="170" t="s">
        <v>41</v>
      </c>
      <c r="AH7" s="178">
        <v>0</v>
      </c>
    </row>
    <row r="8" spans="1:89" s="175" customFormat="1" ht="36" customHeight="1" x14ac:dyDescent="0.3">
      <c r="A8" s="166" t="str">
        <f t="shared" si="0"/>
        <v>ID-DDE-1.1.2</v>
      </c>
      <c r="B8" s="167" t="s">
        <v>109</v>
      </c>
      <c r="C8" s="167">
        <v>1</v>
      </c>
      <c r="D8" s="167">
        <v>1</v>
      </c>
      <c r="E8" s="167">
        <v>2</v>
      </c>
      <c r="F8" s="168"/>
      <c r="G8" s="169"/>
      <c r="H8" s="168" t="s">
        <v>114</v>
      </c>
      <c r="I8" s="168"/>
      <c r="J8" s="170" t="s">
        <v>49</v>
      </c>
      <c r="K8" s="167" t="s">
        <v>109</v>
      </c>
      <c r="L8" s="170" t="s">
        <v>848</v>
      </c>
      <c r="M8" s="170" t="s">
        <v>72</v>
      </c>
      <c r="N8" s="167" t="s">
        <v>46</v>
      </c>
      <c r="O8" s="170" t="s">
        <v>12</v>
      </c>
      <c r="P8" s="170" t="s">
        <v>15</v>
      </c>
      <c r="Q8" s="171"/>
      <c r="R8" s="172"/>
      <c r="S8" s="172"/>
      <c r="T8" s="167"/>
      <c r="U8" s="172"/>
      <c r="V8" s="172"/>
      <c r="W8" s="172"/>
      <c r="X8" s="172"/>
      <c r="Y8" s="172"/>
      <c r="Z8" s="173"/>
      <c r="AA8" s="173"/>
      <c r="AB8" s="173"/>
      <c r="AC8" s="192"/>
      <c r="AD8" s="192" t="s">
        <v>52</v>
      </c>
      <c r="AE8" s="192" t="s">
        <v>53</v>
      </c>
      <c r="AF8" s="192" t="s">
        <v>53</v>
      </c>
      <c r="AG8" s="170" t="s">
        <v>41</v>
      </c>
      <c r="AH8" s="178">
        <v>0</v>
      </c>
    </row>
    <row r="9" spans="1:89" s="175" customFormat="1" ht="36" customHeight="1" x14ac:dyDescent="0.3">
      <c r="A9" s="166" t="str">
        <f t="shared" si="0"/>
        <v>ID-DDE-1.1.3</v>
      </c>
      <c r="B9" s="167" t="s">
        <v>109</v>
      </c>
      <c r="C9" s="167">
        <v>1</v>
      </c>
      <c r="D9" s="167">
        <v>1</v>
      </c>
      <c r="E9" s="167">
        <v>3</v>
      </c>
      <c r="F9" s="168"/>
      <c r="G9" s="169"/>
      <c r="H9" s="168" t="s">
        <v>54</v>
      </c>
      <c r="I9" s="168"/>
      <c r="J9" s="170" t="s">
        <v>55</v>
      </c>
      <c r="K9" s="167" t="s">
        <v>109</v>
      </c>
      <c r="L9" s="170" t="s">
        <v>848</v>
      </c>
      <c r="M9" s="170" t="s">
        <v>45</v>
      </c>
      <c r="N9" s="167" t="s">
        <v>46</v>
      </c>
      <c r="O9" s="170" t="s">
        <v>12</v>
      </c>
      <c r="P9" s="170" t="s">
        <v>15</v>
      </c>
      <c r="Q9" s="171"/>
      <c r="R9" s="172"/>
      <c r="S9" s="172"/>
      <c r="T9" s="167"/>
      <c r="U9" s="172"/>
      <c r="V9" s="172"/>
      <c r="W9" s="172"/>
      <c r="X9" s="172"/>
      <c r="Y9" s="172"/>
      <c r="Z9" s="173"/>
      <c r="AA9" s="173"/>
      <c r="AB9" s="173"/>
      <c r="AC9" s="192"/>
      <c r="AD9" s="173"/>
      <c r="AE9" s="173"/>
      <c r="AF9" s="173"/>
      <c r="AG9" s="170" t="s">
        <v>41</v>
      </c>
      <c r="AH9" s="178">
        <v>0</v>
      </c>
    </row>
    <row r="10" spans="1:89" s="175" customFormat="1" ht="36" customHeight="1" x14ac:dyDescent="0.3">
      <c r="A10" s="166" t="str">
        <f t="shared" si="0"/>
        <v>ID-DDE-1.1.5</v>
      </c>
      <c r="B10" s="167" t="s">
        <v>109</v>
      </c>
      <c r="C10" s="167">
        <v>1</v>
      </c>
      <c r="D10" s="167">
        <v>1</v>
      </c>
      <c r="E10" s="167">
        <v>5</v>
      </c>
      <c r="F10" s="168"/>
      <c r="G10" s="169"/>
      <c r="H10" s="168" t="s">
        <v>849</v>
      </c>
      <c r="I10" s="168"/>
      <c r="J10" s="170" t="s">
        <v>850</v>
      </c>
      <c r="K10" s="167" t="s">
        <v>109</v>
      </c>
      <c r="L10" s="170" t="s">
        <v>848</v>
      </c>
      <c r="M10" s="170" t="s">
        <v>51</v>
      </c>
      <c r="N10" s="167" t="s">
        <v>46</v>
      </c>
      <c r="O10" s="170" t="s">
        <v>60</v>
      </c>
      <c r="P10" s="170" t="s">
        <v>60</v>
      </c>
      <c r="Q10" s="171"/>
      <c r="R10" s="172"/>
      <c r="S10" s="172"/>
      <c r="T10" s="167"/>
      <c r="U10" s="172"/>
      <c r="V10" s="172"/>
      <c r="W10" s="172"/>
      <c r="X10" s="172"/>
      <c r="Y10" s="172"/>
      <c r="Z10" s="173"/>
      <c r="AA10" s="173"/>
      <c r="AB10" s="173"/>
      <c r="AC10" s="176"/>
      <c r="AD10" s="173"/>
      <c r="AE10" s="173"/>
      <c r="AF10" s="173"/>
      <c r="AG10" s="170" t="s">
        <v>41</v>
      </c>
      <c r="AH10" s="178">
        <v>0</v>
      </c>
    </row>
    <row r="11" spans="1:89" s="175" customFormat="1" ht="36" customHeight="1" x14ac:dyDescent="0.3">
      <c r="A11" s="166" t="str">
        <f t="shared" si="0"/>
        <v>ID-DDE-1.1.6</v>
      </c>
      <c r="B11" s="167" t="s">
        <v>109</v>
      </c>
      <c r="C11" s="167">
        <v>1</v>
      </c>
      <c r="D11" s="167">
        <v>1</v>
      </c>
      <c r="E11" s="167">
        <v>6</v>
      </c>
      <c r="F11" s="168"/>
      <c r="G11" s="169"/>
      <c r="H11" s="168" t="s">
        <v>851</v>
      </c>
      <c r="I11" s="168"/>
      <c r="J11" s="170" t="s">
        <v>852</v>
      </c>
      <c r="K11" s="167" t="s">
        <v>109</v>
      </c>
      <c r="L11" s="170" t="s">
        <v>848</v>
      </c>
      <c r="M11" s="170" t="s">
        <v>51</v>
      </c>
      <c r="N11" s="167" t="s">
        <v>46</v>
      </c>
      <c r="O11" s="170" t="s">
        <v>60</v>
      </c>
      <c r="P11" s="170" t="s">
        <v>60</v>
      </c>
      <c r="Q11" s="171"/>
      <c r="R11" s="172"/>
      <c r="S11" s="172"/>
      <c r="T11" s="167"/>
      <c r="U11" s="172"/>
      <c r="V11" s="172"/>
      <c r="W11" s="172"/>
      <c r="X11" s="172"/>
      <c r="Y11" s="172"/>
      <c r="Z11" s="173"/>
      <c r="AA11" s="173"/>
      <c r="AB11" s="173"/>
      <c r="AC11" s="176"/>
      <c r="AD11" s="173"/>
      <c r="AE11" s="173"/>
      <c r="AF11" s="173"/>
      <c r="AG11" s="170" t="s">
        <v>41</v>
      </c>
      <c r="AH11" s="178">
        <v>0</v>
      </c>
    </row>
    <row r="12" spans="1:89" s="191" customFormat="1" ht="36" customHeight="1" x14ac:dyDescent="0.3">
      <c r="A12" s="166" t="str">
        <f t="shared" si="0"/>
        <v>ID-DDE-1.1.7</v>
      </c>
      <c r="B12" s="167" t="s">
        <v>109</v>
      </c>
      <c r="C12" s="167">
        <v>1</v>
      </c>
      <c r="D12" s="167">
        <v>1</v>
      </c>
      <c r="E12" s="167">
        <v>7</v>
      </c>
      <c r="F12" s="180"/>
      <c r="G12" s="587"/>
      <c r="H12" s="887" t="s">
        <v>853</v>
      </c>
      <c r="I12" s="888"/>
      <c r="J12" s="170" t="s">
        <v>854</v>
      </c>
      <c r="K12" s="167" t="s">
        <v>109</v>
      </c>
      <c r="L12" s="170" t="s">
        <v>848</v>
      </c>
      <c r="M12" s="170" t="s">
        <v>51</v>
      </c>
      <c r="N12" s="167" t="s">
        <v>46</v>
      </c>
      <c r="O12" s="170" t="s">
        <v>60</v>
      </c>
      <c r="P12" s="170" t="s">
        <v>60</v>
      </c>
      <c r="Q12" s="184"/>
      <c r="R12" s="185"/>
      <c r="S12" s="186"/>
      <c r="T12" s="186"/>
      <c r="U12" s="187"/>
      <c r="V12" s="188"/>
      <c r="W12" s="187"/>
      <c r="X12" s="188"/>
      <c r="Y12" s="187"/>
      <c r="Z12" s="189"/>
      <c r="AA12" s="187"/>
      <c r="AB12" s="189"/>
      <c r="AC12" s="189"/>
      <c r="AD12" s="189"/>
      <c r="AE12" s="189"/>
      <c r="AF12" s="189"/>
      <c r="AG12" s="170" t="s">
        <v>41</v>
      </c>
      <c r="AH12" s="178">
        <v>0</v>
      </c>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row>
    <row r="13" spans="1:89" s="175" customFormat="1" ht="36" customHeight="1" x14ac:dyDescent="0.3">
      <c r="A13" s="166" t="str">
        <f t="shared" si="0"/>
        <v>ID-DDE-1.1.10</v>
      </c>
      <c r="B13" s="167" t="s">
        <v>109</v>
      </c>
      <c r="C13" s="167">
        <v>1</v>
      </c>
      <c r="D13" s="167">
        <v>1</v>
      </c>
      <c r="E13" s="167">
        <v>10</v>
      </c>
      <c r="F13" s="168"/>
      <c r="G13" s="169"/>
      <c r="H13" s="168" t="s">
        <v>855</v>
      </c>
      <c r="I13" s="168"/>
      <c r="J13" s="170" t="s">
        <v>856</v>
      </c>
      <c r="K13" s="167" t="s">
        <v>109</v>
      </c>
      <c r="L13" s="170" t="s">
        <v>848</v>
      </c>
      <c r="M13" s="170" t="s">
        <v>58</v>
      </c>
      <c r="N13" s="167" t="s">
        <v>46</v>
      </c>
      <c r="O13" s="170" t="s">
        <v>12</v>
      </c>
      <c r="P13" s="170" t="s">
        <v>15</v>
      </c>
      <c r="Q13" s="171"/>
      <c r="R13" s="172"/>
      <c r="S13" s="172"/>
      <c r="T13" s="167"/>
      <c r="U13" s="172"/>
      <c r="V13" s="172"/>
      <c r="W13" s="172"/>
      <c r="X13" s="172"/>
      <c r="Y13" s="172"/>
      <c r="Z13" s="173"/>
      <c r="AA13" s="173"/>
      <c r="AB13" s="173"/>
      <c r="AC13" s="173"/>
      <c r="AD13" s="173"/>
      <c r="AE13" s="173"/>
      <c r="AF13" s="173"/>
      <c r="AG13" s="170" t="s">
        <v>41</v>
      </c>
      <c r="AH13" s="178">
        <v>0</v>
      </c>
    </row>
    <row r="14" spans="1:89" s="175" customFormat="1" ht="36" customHeight="1" x14ac:dyDescent="0.3">
      <c r="A14" s="166"/>
      <c r="B14" s="167"/>
      <c r="C14" s="167"/>
      <c r="D14" s="167"/>
      <c r="E14" s="167"/>
      <c r="F14" s="168"/>
      <c r="G14" s="169"/>
      <c r="H14" s="168" t="s">
        <v>857</v>
      </c>
      <c r="I14" s="168"/>
      <c r="J14" s="170" t="s">
        <v>858</v>
      </c>
      <c r="K14" s="167" t="s">
        <v>109</v>
      </c>
      <c r="L14" s="170" t="s">
        <v>848</v>
      </c>
      <c r="M14" s="167" t="s">
        <v>45</v>
      </c>
      <c r="N14" s="167"/>
      <c r="O14" s="170" t="s">
        <v>12</v>
      </c>
      <c r="P14" s="170" t="s">
        <v>15</v>
      </c>
      <c r="Q14" s="203"/>
      <c r="R14" s="204"/>
      <c r="S14" s="204"/>
      <c r="T14" s="205"/>
      <c r="U14" s="204"/>
      <c r="V14" s="204"/>
      <c r="W14" s="204"/>
      <c r="X14" s="204"/>
      <c r="Y14" s="204"/>
      <c r="Z14" s="206"/>
      <c r="AA14" s="206"/>
      <c r="AB14" s="206"/>
      <c r="AC14" s="206"/>
      <c r="AD14" s="206"/>
      <c r="AE14" s="206"/>
      <c r="AF14" s="206"/>
      <c r="AG14" s="170" t="s">
        <v>41</v>
      </c>
      <c r="AH14" s="178">
        <v>0</v>
      </c>
    </row>
    <row r="15" spans="1:89" s="900" customFormat="1" ht="30" customHeight="1" x14ac:dyDescent="0.25">
      <c r="A15" s="889"/>
      <c r="B15" s="890"/>
      <c r="C15" s="890"/>
      <c r="D15" s="890"/>
      <c r="E15" s="890"/>
      <c r="F15" s="891"/>
      <c r="G15" s="154" t="s">
        <v>859</v>
      </c>
      <c r="H15" s="891"/>
      <c r="I15" s="892"/>
      <c r="J15" s="893"/>
      <c r="K15" s="890"/>
      <c r="L15" s="893"/>
      <c r="M15" s="893"/>
      <c r="N15" s="890"/>
      <c r="O15" s="893"/>
      <c r="P15" s="893"/>
      <c r="Q15" s="894"/>
      <c r="R15" s="895"/>
      <c r="S15" s="895"/>
      <c r="T15" s="896"/>
      <c r="U15" s="895"/>
      <c r="V15" s="895"/>
      <c r="W15" s="895"/>
      <c r="X15" s="895"/>
      <c r="Y15" s="895"/>
      <c r="Z15" s="897"/>
      <c r="AA15" s="897"/>
      <c r="AB15" s="897"/>
      <c r="AC15" s="897"/>
      <c r="AD15" s="897"/>
      <c r="AE15" s="897"/>
      <c r="AF15" s="897"/>
      <c r="AG15" s="545" t="s">
        <v>41</v>
      </c>
      <c r="AH15" s="898">
        <f>+AH16+AH17+AH18</f>
        <v>0</v>
      </c>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c r="CA15" s="899"/>
      <c r="CB15" s="899"/>
      <c r="CC15" s="899"/>
      <c r="CD15" s="899"/>
      <c r="CE15" s="899"/>
      <c r="CF15" s="899"/>
      <c r="CG15" s="899"/>
      <c r="CH15" s="899"/>
      <c r="CI15" s="899"/>
      <c r="CJ15" s="899"/>
      <c r="CK15" s="899"/>
    </row>
    <row r="16" spans="1:89" s="150" customFormat="1" ht="36" customHeight="1" x14ac:dyDescent="0.3">
      <c r="B16" s="241"/>
      <c r="C16" s="901"/>
      <c r="D16" s="901"/>
      <c r="E16" s="901"/>
      <c r="F16" s="168"/>
      <c r="G16" s="169"/>
      <c r="H16" s="168" t="s">
        <v>860</v>
      </c>
      <c r="J16" s="167" t="s">
        <v>861</v>
      </c>
      <c r="K16" s="167" t="s">
        <v>109</v>
      </c>
      <c r="L16" s="167" t="s">
        <v>862</v>
      </c>
      <c r="M16" s="167" t="s">
        <v>45</v>
      </c>
      <c r="N16" s="241"/>
      <c r="O16" s="170" t="s">
        <v>12</v>
      </c>
      <c r="P16" s="170" t="s">
        <v>15</v>
      </c>
      <c r="Q16" s="902"/>
      <c r="R16" s="901"/>
      <c r="S16" s="901"/>
      <c r="T16" s="903"/>
      <c r="U16" s="241"/>
      <c r="V16" s="241"/>
      <c r="W16" s="241"/>
      <c r="X16" s="241"/>
      <c r="Y16" s="241"/>
      <c r="Z16" s="241"/>
      <c r="AA16" s="241"/>
      <c r="AB16" s="241"/>
      <c r="AC16" s="241"/>
      <c r="AD16" s="241"/>
      <c r="AE16" s="241"/>
      <c r="AF16" s="241"/>
      <c r="AG16" s="170" t="s">
        <v>41</v>
      </c>
      <c r="AH16" s="178">
        <v>0</v>
      </c>
    </row>
    <row r="17" spans="1:89" s="150" customFormat="1" ht="36" customHeight="1" x14ac:dyDescent="0.3">
      <c r="B17" s="241"/>
      <c r="C17" s="901"/>
      <c r="D17" s="901"/>
      <c r="E17" s="901"/>
      <c r="F17" s="168"/>
      <c r="G17" s="169"/>
      <c r="H17" s="168" t="s">
        <v>863</v>
      </c>
      <c r="J17" s="167" t="s">
        <v>864</v>
      </c>
      <c r="K17" s="167" t="s">
        <v>109</v>
      </c>
      <c r="L17" s="167" t="s">
        <v>862</v>
      </c>
      <c r="M17" s="167" t="s">
        <v>58</v>
      </c>
      <c r="N17" s="241"/>
      <c r="O17" s="170" t="s">
        <v>12</v>
      </c>
      <c r="P17" s="170" t="s">
        <v>15</v>
      </c>
      <c r="Q17" s="902"/>
      <c r="R17" s="901"/>
      <c r="S17" s="901"/>
      <c r="T17" s="903"/>
      <c r="U17" s="241"/>
      <c r="V17" s="241"/>
      <c r="W17" s="241"/>
      <c r="X17" s="241"/>
      <c r="Y17" s="241"/>
      <c r="Z17" s="241"/>
      <c r="AA17" s="241"/>
      <c r="AB17" s="241"/>
      <c r="AC17" s="241"/>
      <c r="AD17" s="241"/>
      <c r="AE17" s="241"/>
      <c r="AF17" s="241"/>
      <c r="AG17" s="170" t="s">
        <v>41</v>
      </c>
      <c r="AH17" s="178">
        <v>0</v>
      </c>
    </row>
    <row r="18" spans="1:89" s="150" customFormat="1" ht="36" customHeight="1" x14ac:dyDescent="0.3">
      <c r="B18" s="241"/>
      <c r="C18" s="901"/>
      <c r="D18" s="901"/>
      <c r="E18" s="901"/>
      <c r="F18" s="168"/>
      <c r="G18" s="169"/>
      <c r="H18" s="541" t="s">
        <v>865</v>
      </c>
      <c r="I18" s="846"/>
      <c r="J18" s="167" t="s">
        <v>664</v>
      </c>
      <c r="K18" s="167" t="s">
        <v>109</v>
      </c>
      <c r="L18" s="167" t="s">
        <v>862</v>
      </c>
      <c r="M18" s="167" t="s">
        <v>38</v>
      </c>
      <c r="N18" s="241"/>
      <c r="O18" s="170" t="s">
        <v>12</v>
      </c>
      <c r="P18" s="170" t="s">
        <v>15</v>
      </c>
      <c r="Q18" s="902"/>
      <c r="R18" s="901"/>
      <c r="S18" s="901"/>
      <c r="T18" s="903"/>
      <c r="U18" s="241"/>
      <c r="V18" s="241"/>
      <c r="W18" s="241"/>
      <c r="X18" s="241"/>
      <c r="Y18" s="241"/>
      <c r="Z18" s="241"/>
      <c r="AA18" s="241"/>
      <c r="AB18" s="241"/>
      <c r="AC18" s="241"/>
      <c r="AD18" s="241"/>
      <c r="AE18" s="241"/>
      <c r="AF18" s="241"/>
      <c r="AG18" s="170" t="s">
        <v>41</v>
      </c>
      <c r="AH18" s="178">
        <v>0</v>
      </c>
    </row>
    <row r="19" spans="1:89" s="151" customFormat="1" ht="37.5" x14ac:dyDescent="0.3">
      <c r="A19" s="581"/>
      <c r="B19" s="582" t="s">
        <v>58</v>
      </c>
      <c r="C19" s="582">
        <v>2</v>
      </c>
      <c r="D19" s="582"/>
      <c r="E19" s="582"/>
      <c r="F19" s="198" t="s">
        <v>866</v>
      </c>
      <c r="G19" s="199"/>
      <c r="H19" s="199"/>
      <c r="I19" s="199"/>
      <c r="J19" s="139"/>
      <c r="K19" s="142"/>
      <c r="L19" s="142"/>
      <c r="M19" s="139"/>
      <c r="N19" s="142"/>
      <c r="O19" s="139" t="s">
        <v>12</v>
      </c>
      <c r="P19" s="139" t="s">
        <v>15</v>
      </c>
      <c r="Q19" s="143" t="s">
        <v>673</v>
      </c>
      <c r="R19" s="144">
        <v>1</v>
      </c>
      <c r="S19" s="145" t="s">
        <v>40</v>
      </c>
      <c r="T19" s="146">
        <v>0.3</v>
      </c>
      <c r="U19" s="146"/>
      <c r="V19" s="147"/>
      <c r="W19" s="146"/>
      <c r="X19" s="147"/>
      <c r="Y19" s="146"/>
      <c r="Z19" s="147"/>
      <c r="AA19" s="147"/>
      <c r="AB19" s="147"/>
      <c r="AC19" s="147"/>
      <c r="AD19" s="147"/>
      <c r="AE19" s="147"/>
      <c r="AF19" s="147"/>
      <c r="AG19" s="148" t="s">
        <v>41</v>
      </c>
      <c r="AH19" s="149">
        <f>AH20</f>
        <v>0</v>
      </c>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row>
    <row r="20" spans="1:89" s="165" customFormat="1" ht="37.5" x14ac:dyDescent="0.3">
      <c r="A20" s="584"/>
      <c r="B20" s="585" t="s">
        <v>58</v>
      </c>
      <c r="C20" s="585">
        <v>2</v>
      </c>
      <c r="D20" s="585">
        <v>1</v>
      </c>
      <c r="E20" s="585"/>
      <c r="F20" s="154"/>
      <c r="G20" s="179" t="s">
        <v>867</v>
      </c>
      <c r="H20" s="155"/>
      <c r="I20" s="155"/>
      <c r="J20" s="156"/>
      <c r="K20" s="152"/>
      <c r="L20" s="152"/>
      <c r="M20" s="156"/>
      <c r="N20" s="152"/>
      <c r="O20" s="156" t="s">
        <v>12</v>
      </c>
      <c r="P20" s="156" t="s">
        <v>15</v>
      </c>
      <c r="Q20" s="157" t="s">
        <v>266</v>
      </c>
      <c r="R20" s="158">
        <v>1</v>
      </c>
      <c r="S20" s="159"/>
      <c r="T20" s="159"/>
      <c r="U20" s="161">
        <v>0.25</v>
      </c>
      <c r="V20" s="161"/>
      <c r="W20" s="161">
        <v>0.25</v>
      </c>
      <c r="X20" s="152"/>
      <c r="Y20" s="161">
        <v>0.25</v>
      </c>
      <c r="Z20" s="162"/>
      <c r="AA20" s="161">
        <v>0.25</v>
      </c>
      <c r="AB20" s="162"/>
      <c r="AC20" s="162"/>
      <c r="AD20" s="162"/>
      <c r="AE20" s="162"/>
      <c r="AF20" s="162"/>
      <c r="AG20" s="156" t="s">
        <v>41</v>
      </c>
      <c r="AH20" s="163">
        <f>SUM(AH21:AH21)</f>
        <v>0</v>
      </c>
      <c r="AI20" s="150"/>
      <c r="AJ20" s="150"/>
      <c r="AK20" s="164"/>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row>
    <row r="21" spans="1:89" s="175" customFormat="1" ht="38.25" thickBot="1" x14ac:dyDescent="0.35">
      <c r="A21" s="166" t="str">
        <f t="shared" ref="A21" si="1">+ CONCATENATE("ID", "-", B21, "-",C21, ".", D21, ".", E21)</f>
        <v>ID-DDE-2.1.1</v>
      </c>
      <c r="B21" s="167" t="s">
        <v>109</v>
      </c>
      <c r="C21" s="167">
        <v>2</v>
      </c>
      <c r="D21" s="167">
        <v>1</v>
      </c>
      <c r="E21" s="167">
        <v>1</v>
      </c>
      <c r="F21" s="168"/>
      <c r="G21" s="169"/>
      <c r="H21" s="168" t="s">
        <v>868</v>
      </c>
      <c r="I21" s="167"/>
      <c r="J21" s="167" t="s">
        <v>869</v>
      </c>
      <c r="K21" s="167" t="s">
        <v>109</v>
      </c>
      <c r="L21" s="167" t="s">
        <v>862</v>
      </c>
      <c r="M21" s="167" t="s">
        <v>45</v>
      </c>
      <c r="N21" s="167" t="s">
        <v>59</v>
      </c>
      <c r="O21" s="170" t="s">
        <v>12</v>
      </c>
      <c r="P21" s="170" t="s">
        <v>15</v>
      </c>
      <c r="Q21" s="171"/>
      <c r="R21" s="172"/>
      <c r="S21" s="172"/>
      <c r="T21" s="167"/>
      <c r="U21" s="172"/>
      <c r="V21" s="172"/>
      <c r="W21" s="172"/>
      <c r="X21" s="172"/>
      <c r="Y21" s="172"/>
      <c r="Z21" s="904"/>
      <c r="AA21" s="904"/>
      <c r="AB21" s="904"/>
      <c r="AC21" s="905" t="s">
        <v>47</v>
      </c>
      <c r="AD21" s="905" t="s">
        <v>47</v>
      </c>
      <c r="AE21" s="905" t="s">
        <v>47</v>
      </c>
      <c r="AF21" s="905" t="s">
        <v>47</v>
      </c>
      <c r="AG21" s="170" t="s">
        <v>41</v>
      </c>
      <c r="AH21" s="178">
        <v>0</v>
      </c>
    </row>
    <row r="22" spans="1:89" s="175" customFormat="1" ht="19.5" thickBot="1" x14ac:dyDescent="0.35">
      <c r="A22" s="871"/>
      <c r="B22" s="873"/>
      <c r="C22" s="873"/>
      <c r="D22" s="873"/>
      <c r="E22" s="873"/>
      <c r="F22" s="201"/>
      <c r="G22" s="546"/>
      <c r="H22" s="201"/>
      <c r="I22" s="873"/>
      <c r="J22" s="873"/>
      <c r="K22" s="873"/>
      <c r="L22" s="873"/>
      <c r="M22" s="873"/>
      <c r="N22" s="873"/>
      <c r="O22" s="873"/>
      <c r="P22" s="873"/>
      <c r="Q22" s="875"/>
      <c r="R22" s="876"/>
      <c r="S22" s="876"/>
      <c r="T22" s="873"/>
      <c r="U22" s="876"/>
      <c r="V22" s="876"/>
      <c r="W22" s="876"/>
      <c r="X22" s="876"/>
      <c r="Y22" s="876"/>
      <c r="Z22" s="906"/>
      <c r="AA22" s="906"/>
      <c r="AB22" s="906"/>
      <c r="AC22" s="612"/>
      <c r="AD22" s="612"/>
      <c r="AE22" s="612"/>
      <c r="AF22" s="612"/>
      <c r="AG22" s="907" t="s">
        <v>98</v>
      </c>
      <c r="AH22" s="908">
        <f>+AH19+AH5</f>
        <v>0</v>
      </c>
    </row>
    <row r="23" spans="1:89" s="175" customFormat="1" ht="18.75" x14ac:dyDescent="0.3">
      <c r="A23" s="871"/>
      <c r="B23" s="873"/>
      <c r="C23" s="873"/>
      <c r="D23" s="873"/>
      <c r="E23" s="873"/>
      <c r="F23" s="201"/>
      <c r="G23" s="546"/>
      <c r="H23" s="201"/>
      <c r="I23" s="873"/>
      <c r="J23" s="873"/>
      <c r="K23" s="873"/>
      <c r="L23" s="873"/>
      <c r="M23" s="873"/>
      <c r="N23" s="873"/>
      <c r="O23" s="873"/>
      <c r="P23" s="873"/>
      <c r="Q23" s="875"/>
      <c r="R23" s="876"/>
      <c r="S23" s="876"/>
      <c r="T23" s="873"/>
      <c r="U23" s="876"/>
      <c r="V23" s="876"/>
      <c r="W23" s="876"/>
      <c r="X23" s="876"/>
      <c r="Y23" s="876"/>
      <c r="Z23" s="906"/>
      <c r="AA23" s="906"/>
      <c r="AB23" s="906"/>
      <c r="AC23" s="612"/>
      <c r="AD23" s="612"/>
      <c r="AE23" s="612"/>
      <c r="AF23" s="612"/>
      <c r="AG23" s="607"/>
      <c r="AH23" s="909"/>
    </row>
    <row r="24" spans="1:89" s="175" customFormat="1" ht="18.75" x14ac:dyDescent="0.3">
      <c r="A24" s="871"/>
      <c r="B24" s="873"/>
      <c r="C24" s="873"/>
      <c r="D24" s="873"/>
      <c r="E24" s="873"/>
      <c r="F24" s="201"/>
      <c r="G24" s="546"/>
      <c r="H24" s="201"/>
      <c r="I24" s="873"/>
      <c r="J24" s="873"/>
      <c r="K24" s="873"/>
      <c r="L24" s="873"/>
      <c r="M24" s="873"/>
      <c r="N24" s="873"/>
      <c r="O24" s="873"/>
      <c r="P24" s="873"/>
      <c r="Q24" s="875"/>
      <c r="R24" s="876"/>
      <c r="S24" s="876"/>
      <c r="T24" s="873"/>
      <c r="U24" s="876"/>
      <c r="V24" s="876"/>
      <c r="W24" s="876"/>
      <c r="X24" s="876"/>
      <c r="Y24" s="876"/>
      <c r="Z24" s="906"/>
      <c r="AA24" s="906"/>
      <c r="AB24" s="906"/>
      <c r="AC24" s="612"/>
      <c r="AD24" s="612"/>
      <c r="AE24" s="612"/>
      <c r="AF24" s="612"/>
      <c r="AG24" s="607"/>
      <c r="AH24" s="909"/>
    </row>
    <row r="25" spans="1:89" s="120" customFormat="1" ht="15" x14ac:dyDescent="0.25">
      <c r="F25" s="121"/>
      <c r="G25" s="121"/>
      <c r="H25" s="121"/>
      <c r="I25" s="121"/>
      <c r="J25" s="122"/>
      <c r="K25" s="121"/>
      <c r="L25" s="233"/>
      <c r="M25" s="123"/>
      <c r="N25" s="121"/>
      <c r="O25" s="123"/>
      <c r="P25" s="123"/>
      <c r="Q25" s="122"/>
      <c r="R25" s="121"/>
      <c r="S25" s="121"/>
      <c r="T25" s="124"/>
      <c r="U25" s="121"/>
      <c r="V25" s="121"/>
      <c r="W25" s="121"/>
      <c r="X25" s="121"/>
      <c r="Y25" s="121"/>
      <c r="Z25" s="121"/>
      <c r="AA25" s="121"/>
      <c r="AB25" s="121"/>
      <c r="AC25" s="121"/>
      <c r="AD25" s="121"/>
      <c r="AE25" s="121"/>
      <c r="AF25" s="121"/>
      <c r="AG25" s="233"/>
      <c r="AH25" s="121"/>
    </row>
    <row r="26" spans="1:89" s="120" customFormat="1" ht="15.75" thickBot="1" x14ac:dyDescent="0.3">
      <c r="F26" s="121"/>
      <c r="G26" s="121"/>
      <c r="H26" s="121"/>
      <c r="I26" s="121"/>
      <c r="J26" s="245"/>
      <c r="K26" s="245"/>
      <c r="L26" s="245"/>
      <c r="M26" s="245"/>
      <c r="N26" s="121"/>
      <c r="O26" s="123"/>
      <c r="P26" s="123"/>
      <c r="Q26" s="122"/>
      <c r="R26" s="121"/>
      <c r="S26" s="121"/>
      <c r="T26" s="124"/>
      <c r="U26" s="121"/>
      <c r="V26" s="121"/>
      <c r="W26" s="121"/>
      <c r="X26" s="121"/>
      <c r="Y26" s="121"/>
      <c r="Z26" s="121"/>
      <c r="AA26" s="121"/>
      <c r="AB26" s="121"/>
      <c r="AC26" s="121"/>
      <c r="AD26" s="121"/>
      <c r="AE26" s="121"/>
      <c r="AF26" s="121"/>
      <c r="AG26" s="233"/>
      <c r="AH26" s="121"/>
    </row>
    <row r="27" spans="1:89" s="150" customFormat="1" ht="18.75" x14ac:dyDescent="0.3">
      <c r="F27" s="283"/>
      <c r="G27" s="283"/>
      <c r="H27" s="283"/>
      <c r="I27" s="283"/>
      <c r="J27" s="283" t="s">
        <v>870</v>
      </c>
      <c r="K27" s="283"/>
      <c r="L27" s="283"/>
      <c r="M27" s="283"/>
      <c r="O27" s="615"/>
      <c r="P27" s="615"/>
      <c r="Q27" s="226"/>
      <c r="T27" s="529"/>
    </row>
    <row r="28" spans="1:89" s="150" customFormat="1" ht="18.75" x14ac:dyDescent="0.3">
      <c r="J28" s="283" t="s">
        <v>871</v>
      </c>
      <c r="K28" s="283"/>
      <c r="L28" s="283"/>
      <c r="M28" s="283"/>
      <c r="O28" s="615"/>
      <c r="P28" s="615"/>
      <c r="Q28" s="226"/>
      <c r="T28" s="529"/>
    </row>
    <row r="29" spans="1:89" s="120" customFormat="1" ht="12.75" x14ac:dyDescent="0.2">
      <c r="F29" s="244"/>
      <c r="G29" s="244"/>
      <c r="H29" s="244"/>
      <c r="I29" s="244"/>
      <c r="J29" s="127"/>
      <c r="K29" s="235"/>
      <c r="L29" s="235"/>
      <c r="M29" s="129"/>
      <c r="N29" s="235"/>
      <c r="O29" s="129"/>
      <c r="P29" s="129"/>
      <c r="Q29" s="127"/>
      <c r="T29" s="130"/>
      <c r="AG29" s="235"/>
    </row>
    <row r="30" spans="1:89" s="120" customFormat="1" ht="12.75" x14ac:dyDescent="0.2">
      <c r="F30" s="244"/>
      <c r="G30" s="244"/>
      <c r="H30" s="244"/>
      <c r="I30" s="244"/>
      <c r="J30" s="127"/>
      <c r="L30" s="235"/>
      <c r="M30" s="129"/>
      <c r="O30" s="129"/>
      <c r="P30" s="129"/>
      <c r="Q30" s="127"/>
      <c r="T30" s="130"/>
      <c r="AG30" s="235"/>
    </row>
    <row r="31" spans="1:89" s="120" customFormat="1" ht="12.75" x14ac:dyDescent="0.2">
      <c r="J31" s="127"/>
      <c r="L31" s="235"/>
      <c r="M31" s="129"/>
      <c r="O31" s="129"/>
      <c r="P31" s="129"/>
      <c r="Q31" s="127"/>
      <c r="T31" s="130"/>
      <c r="AG31" s="235"/>
    </row>
    <row r="32" spans="1:89" s="120" customFormat="1" ht="12.75" x14ac:dyDescent="0.2">
      <c r="J32" s="127"/>
      <c r="L32" s="235"/>
      <c r="M32" s="129"/>
      <c r="O32" s="129"/>
      <c r="P32" s="129"/>
      <c r="Q32" s="127"/>
      <c r="T32" s="130"/>
      <c r="AG32" s="235"/>
    </row>
    <row r="33" spans="10:33" s="1" customFormat="1" x14ac:dyDescent="0.25">
      <c r="J33" s="93"/>
      <c r="L33" s="232"/>
      <c r="M33" s="88"/>
      <c r="O33" s="88"/>
      <c r="P33" s="88"/>
      <c r="Q33" s="93"/>
      <c r="T33" s="26"/>
      <c r="AG33" s="232"/>
    </row>
    <row r="34" spans="10:33" s="1" customFormat="1" x14ac:dyDescent="0.25">
      <c r="J34" s="93"/>
      <c r="L34" s="232"/>
      <c r="M34" s="88"/>
      <c r="O34" s="88"/>
      <c r="P34" s="88"/>
      <c r="Q34" s="93"/>
      <c r="T34" s="26"/>
      <c r="AG34" s="232"/>
    </row>
    <row r="35" spans="10:33" s="1" customFormat="1" x14ac:dyDescent="0.25">
      <c r="J35" s="93"/>
      <c r="L35" s="232"/>
      <c r="M35" s="88"/>
      <c r="O35" s="88"/>
      <c r="P35" s="88"/>
      <c r="Q35" s="93"/>
      <c r="T35" s="26"/>
      <c r="AG35" s="232"/>
    </row>
    <row r="36" spans="10:33" s="1" customFormat="1" x14ac:dyDescent="0.25">
      <c r="J36" s="93"/>
      <c r="L36" s="232"/>
      <c r="M36" s="88"/>
      <c r="O36" s="88"/>
      <c r="P36" s="88"/>
      <c r="Q36" s="93"/>
      <c r="T36" s="26"/>
      <c r="AG36" s="232"/>
    </row>
    <row r="37" spans="10:33" s="1" customFormat="1" x14ac:dyDescent="0.25">
      <c r="J37" s="93"/>
      <c r="L37" s="232"/>
      <c r="M37" s="88"/>
      <c r="O37" s="88"/>
      <c r="P37" s="88"/>
      <c r="Q37" s="93"/>
      <c r="T37" s="26"/>
      <c r="AG37" s="232"/>
    </row>
    <row r="38" spans="10:33" s="1" customFormat="1" x14ac:dyDescent="0.25">
      <c r="J38" s="93"/>
      <c r="L38" s="232"/>
      <c r="M38" s="88"/>
      <c r="O38" s="88"/>
      <c r="P38" s="88"/>
      <c r="Q38" s="93"/>
      <c r="T38" s="26"/>
      <c r="AG38" s="232"/>
    </row>
    <row r="39" spans="10:33" s="1" customFormat="1" x14ac:dyDescent="0.25">
      <c r="J39" s="93"/>
      <c r="L39" s="232"/>
      <c r="M39" s="88"/>
      <c r="O39" s="88"/>
      <c r="P39" s="88"/>
      <c r="Q39" s="93"/>
      <c r="T39" s="26"/>
      <c r="AG39" s="232"/>
    </row>
    <row r="40" spans="10:33" s="1" customFormat="1" x14ac:dyDescent="0.25">
      <c r="J40" s="93"/>
      <c r="L40" s="232"/>
      <c r="M40" s="88"/>
      <c r="O40" s="88"/>
      <c r="P40" s="88"/>
      <c r="Q40" s="93"/>
      <c r="T40" s="26"/>
      <c r="AG40" s="232"/>
    </row>
    <row r="41" spans="10:33" s="1" customFormat="1" x14ac:dyDescent="0.25">
      <c r="J41" s="93"/>
      <c r="L41" s="232"/>
      <c r="M41" s="88"/>
      <c r="O41" s="88"/>
      <c r="P41" s="88"/>
      <c r="Q41" s="93"/>
      <c r="T41" s="26"/>
      <c r="AG41" s="232"/>
    </row>
  </sheetData>
  <sheetProtection selectLockedCells="1"/>
  <autoFilter ref="A4:P4"/>
  <dataConsolidate/>
  <mergeCells count="30">
    <mergeCell ref="F29:I29"/>
    <mergeCell ref="F30:I30"/>
    <mergeCell ref="H12:I12"/>
    <mergeCell ref="H18:I18"/>
    <mergeCell ref="J26:M26"/>
    <mergeCell ref="F27:I27"/>
    <mergeCell ref="J27:M27"/>
    <mergeCell ref="J28:M28"/>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31496062992125984" right="0.31496062992125984" top="0.35433070866141736" bottom="0.35433070866141736" header="0.31496062992125984" footer="0.31496062992125984"/>
  <pageSetup paperSize="5" scale="47"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OAI 2023.xlsx]Libro de Códigos'!#REF!</xm:f>
          </x14:formula1>
          <xm:sqref>O5:P24</xm:sqref>
        </x14:dataValidation>
        <x14:dataValidation type="list" allowBlank="1" showInputMessage="1" showErrorMessage="1">
          <x14:formula1>
            <xm:f>'C:\Users\Aileen Decamps\AppData\Local\Temp\Temp1_FW_ PAO 2023 Firmados .zip\[POA OAI 2023.xlsx]Libro de Códigos'!#REF!</xm:f>
          </x14:formula1>
          <xm:sqref>N5:N15 N19:N24</xm:sqref>
        </x14:dataValidation>
        <x14:dataValidation type="list" allowBlank="1" showInputMessage="1" showErrorMessage="1">
          <x14:formula1>
            <xm:f>'C:\Users\Aileen Decamps\AppData\Local\Temp\Temp1_FW_ PAO 2023 Firmados .zip\[POA OAI 2023.xlsx]Libro de Códigos'!#REF!</xm:f>
          </x14:formula1>
          <xm:sqref>K7:K18 K21:K24</xm:sqref>
        </x14:dataValidation>
        <x14:dataValidation type="list" allowBlank="1" showInputMessage="1" showErrorMessage="1">
          <x14:formula1>
            <xm:f>'C:\Users\Aileen Decamps\AppData\Local\Temp\Temp1_FW_ PAO 2023 Firmados .zip\[POA OAI 2023.xlsx]Libro de Códigos'!#REF!</xm:f>
          </x14:formula1>
          <xm:sqref>S5:S6 S12 S19:S20</xm:sqref>
        </x14:dataValidation>
        <x14:dataValidation type="list" allowBlank="1" showInputMessage="1" showErrorMessage="1">
          <x14:formula1>
            <xm:f>'https://minpre-my.sharepoint.com/Users/Aileen Decamps/Downloads/[Copy of POA MINPRE 2019 (Autosaved).xlsx]Clasificador de Avances'!#REF!</xm:f>
          </x14:formula1>
          <xm:sqref>S21:S24 S7:S11 S13:S15 AG5:AG21 AG23:AG24</xm:sqref>
        </x14:dataValidation>
        <x14:dataValidation type="list" allowBlank="1" showInputMessage="1" showErrorMessage="1">
          <x14:formula1>
            <xm:f>'https://minpre-my.sharepoint.com/Users/Aileen Decamps/Downloads/[Copy of POA MINPRE 2019 (Autosaved).xlsx]Libro de Códigos'!#REF!</xm:f>
          </x14:formula1>
          <xm:sqref>B5:B6 B19:B20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42"/>
  <sheetViews>
    <sheetView showGridLines="0" topLeftCell="F1" zoomScale="90" zoomScaleNormal="90" workbookViewId="0">
      <selection activeCell="AI20" sqref="AI20"/>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77" style="1" customWidth="1"/>
    <col min="10" max="10" width="43.140625" style="88" customWidth="1"/>
    <col min="11" max="11" width="17.85546875" style="232" customWidth="1"/>
    <col min="12" max="12" width="37.42578125" style="232" customWidth="1"/>
    <col min="13" max="13" width="22.42578125" style="88" customWidth="1"/>
    <col min="14" max="14" width="13.140625" style="232" customWidth="1"/>
    <col min="15" max="16" width="17.42578125" style="88" customWidth="1"/>
    <col min="17" max="17" width="45.5703125" style="94" bestFit="1" customWidth="1"/>
    <col min="18" max="18" width="9.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2.7109375" style="94" customWidth="1"/>
    <col min="34" max="34" width="23.42578125" style="24" bestFit="1"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3">
      <c r="A1" s="114"/>
      <c r="B1" s="114"/>
      <c r="C1" s="114"/>
      <c r="D1" s="114"/>
      <c r="E1" s="114"/>
      <c r="F1" s="115"/>
      <c r="G1" s="115"/>
      <c r="H1" s="115"/>
      <c r="I1" s="231"/>
      <c r="J1" s="246" t="s">
        <v>162</v>
      </c>
      <c r="K1" s="246"/>
      <c r="L1" s="246"/>
      <c r="M1" s="246"/>
      <c r="N1" s="246"/>
      <c r="O1" s="246"/>
      <c r="P1" s="246"/>
      <c r="Q1" s="221"/>
      <c r="R1" s="191"/>
      <c r="S1" s="299"/>
      <c r="T1" s="300"/>
      <c r="U1" s="284"/>
      <c r="V1" s="285"/>
      <c r="W1" s="284"/>
      <c r="X1" s="285"/>
      <c r="Y1" s="284"/>
      <c r="Z1" s="285"/>
      <c r="AA1" s="284"/>
      <c r="AB1" s="285"/>
      <c r="AC1" s="306" t="s">
        <v>1</v>
      </c>
      <c r="AD1" s="307"/>
      <c r="AE1" s="307"/>
      <c r="AF1" s="308"/>
      <c r="AG1" s="221"/>
      <c r="AH1" s="191"/>
    </row>
    <row r="2" spans="1:60" s="117" customFormat="1" ht="78" customHeight="1" x14ac:dyDescent="0.2">
      <c r="A2" s="114"/>
      <c r="B2" s="114"/>
      <c r="C2" s="114"/>
      <c r="D2" s="114"/>
      <c r="E2" s="114"/>
      <c r="F2" s="115"/>
      <c r="G2" s="115"/>
      <c r="H2" s="115"/>
      <c r="I2" s="231"/>
      <c r="J2" s="118" t="s">
        <v>2</v>
      </c>
      <c r="K2" s="880" t="s">
        <v>817</v>
      </c>
      <c r="L2" s="880"/>
      <c r="M2" s="880"/>
      <c r="N2" s="880"/>
      <c r="O2" s="880"/>
      <c r="P2" s="881"/>
      <c r="Q2" s="301" t="s">
        <v>4</v>
      </c>
      <c r="R2" s="302"/>
      <c r="S2" s="222"/>
      <c r="T2" s="223"/>
      <c r="U2" s="224"/>
      <c r="V2" s="239"/>
      <c r="W2" s="224"/>
      <c r="X2" s="239"/>
      <c r="Y2" s="224"/>
      <c r="Z2" s="239"/>
      <c r="AA2" s="224"/>
      <c r="AB2" s="239"/>
      <c r="AC2" s="309"/>
      <c r="AD2" s="310"/>
      <c r="AE2" s="310"/>
      <c r="AF2" s="311"/>
      <c r="AG2" s="315" t="s">
        <v>5</v>
      </c>
      <c r="AH2" s="292"/>
    </row>
    <row r="3" spans="1:60" s="191" customFormat="1" ht="18.75"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312"/>
      <c r="AD3" s="313"/>
      <c r="AE3" s="313"/>
      <c r="AF3" s="314"/>
      <c r="AG3" s="305" t="s">
        <v>16</v>
      </c>
      <c r="AH3" s="316" t="s">
        <v>17</v>
      </c>
    </row>
    <row r="4" spans="1:60" s="150" customFormat="1" ht="130.5"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581"/>
      <c r="B5" s="582" t="s">
        <v>250</v>
      </c>
      <c r="C5" s="582"/>
      <c r="D5" s="582"/>
      <c r="E5" s="582"/>
      <c r="F5" s="882" t="s">
        <v>818</v>
      </c>
      <c r="G5" s="883"/>
      <c r="H5" s="883"/>
      <c r="I5" s="884"/>
      <c r="J5" s="139"/>
      <c r="K5" s="142"/>
      <c r="L5" s="142"/>
      <c r="M5" s="139"/>
      <c r="N5" s="142" t="s">
        <v>46</v>
      </c>
      <c r="O5" s="139" t="s">
        <v>12</v>
      </c>
      <c r="P5" s="139" t="s">
        <v>15</v>
      </c>
      <c r="Q5" s="143" t="s">
        <v>39</v>
      </c>
      <c r="R5" s="144">
        <v>1</v>
      </c>
      <c r="S5" s="145" t="s">
        <v>40</v>
      </c>
      <c r="T5" s="146">
        <v>0.7</v>
      </c>
      <c r="U5" s="146"/>
      <c r="V5" s="147"/>
      <c r="W5" s="146"/>
      <c r="X5" s="147"/>
      <c r="Y5" s="146"/>
      <c r="Z5" s="147"/>
      <c r="AA5" s="147"/>
      <c r="AB5" s="147"/>
      <c r="AC5" s="147"/>
      <c r="AD5" s="147"/>
      <c r="AE5" s="147"/>
      <c r="AF5" s="147"/>
      <c r="AG5" s="148" t="s">
        <v>41</v>
      </c>
      <c r="AH5" s="149">
        <f>+AH6+AH10+AH14</f>
        <v>0</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584"/>
      <c r="B6" s="585" t="s">
        <v>250</v>
      </c>
      <c r="C6" s="585">
        <v>1</v>
      </c>
      <c r="D6" s="585"/>
      <c r="E6" s="585"/>
      <c r="F6" s="155"/>
      <c r="G6" s="768" t="s">
        <v>819</v>
      </c>
      <c r="H6" s="769"/>
      <c r="I6" s="770"/>
      <c r="J6" s="156"/>
      <c r="K6" s="152"/>
      <c r="L6" s="152"/>
      <c r="M6" s="156"/>
      <c r="N6" s="152" t="s">
        <v>46</v>
      </c>
      <c r="O6" s="156" t="s">
        <v>12</v>
      </c>
      <c r="P6" s="156" t="s">
        <v>15</v>
      </c>
      <c r="Q6" s="157" t="s">
        <v>527</v>
      </c>
      <c r="R6" s="158">
        <v>1</v>
      </c>
      <c r="S6" s="159" t="s">
        <v>40</v>
      </c>
      <c r="T6" s="159"/>
      <c r="U6" s="161">
        <v>0.25</v>
      </c>
      <c r="V6" s="161"/>
      <c r="W6" s="161">
        <v>0.25</v>
      </c>
      <c r="X6" s="152"/>
      <c r="Y6" s="161">
        <v>0.25</v>
      </c>
      <c r="Z6" s="162"/>
      <c r="AA6" s="161">
        <v>0.25</v>
      </c>
      <c r="AB6" s="162"/>
      <c r="AC6" s="162"/>
      <c r="AD6" s="162"/>
      <c r="AE6" s="162"/>
      <c r="AF6" s="162"/>
      <c r="AG6" s="156" t="s">
        <v>41</v>
      </c>
      <c r="AH6" s="163">
        <f>SUM(AH7:AH9)</f>
        <v>0</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56.25" x14ac:dyDescent="0.3">
      <c r="A7" s="166" t="str">
        <f t="shared" ref="A7:A17" si="0">+ CONCATENATE("ID", "-", B7, "-",C7, ".", D7, ".", E7)</f>
        <v>ID-DPE-1.1.1</v>
      </c>
      <c r="B7" s="167" t="s">
        <v>250</v>
      </c>
      <c r="C7" s="167">
        <v>1</v>
      </c>
      <c r="D7" s="167">
        <v>1</v>
      </c>
      <c r="E7" s="167">
        <v>1</v>
      </c>
      <c r="F7" s="168"/>
      <c r="G7" s="169"/>
      <c r="H7" s="543" t="s">
        <v>820</v>
      </c>
      <c r="I7" s="691"/>
      <c r="J7" s="170" t="s">
        <v>821</v>
      </c>
      <c r="K7" s="167" t="s">
        <v>250</v>
      </c>
      <c r="L7" s="170" t="s">
        <v>822</v>
      </c>
      <c r="M7" s="170" t="s">
        <v>106</v>
      </c>
      <c r="N7" s="167" t="s">
        <v>46</v>
      </c>
      <c r="O7" s="170" t="s">
        <v>12</v>
      </c>
      <c r="P7" s="170" t="s">
        <v>15</v>
      </c>
      <c r="Q7" s="171"/>
      <c r="R7" s="172"/>
      <c r="S7" s="172"/>
      <c r="T7" s="167"/>
      <c r="U7" s="172"/>
      <c r="V7" s="172"/>
      <c r="W7" s="172"/>
      <c r="X7" s="172"/>
      <c r="Y7" s="172"/>
      <c r="Z7" s="173"/>
      <c r="AA7" s="173"/>
      <c r="AB7" s="173"/>
      <c r="AC7" s="192"/>
      <c r="AD7" s="192"/>
      <c r="AE7" s="192"/>
      <c r="AF7" s="192"/>
      <c r="AG7" s="170" t="s">
        <v>41</v>
      </c>
      <c r="AH7" s="178">
        <v>0</v>
      </c>
    </row>
    <row r="8" spans="1:60" s="175" customFormat="1" ht="56.25" x14ac:dyDescent="0.3">
      <c r="A8" s="166" t="str">
        <f t="shared" si="0"/>
        <v>ID-DPE-1.1.2</v>
      </c>
      <c r="B8" s="167" t="s">
        <v>250</v>
      </c>
      <c r="C8" s="167">
        <v>1</v>
      </c>
      <c r="D8" s="167">
        <v>1</v>
      </c>
      <c r="E8" s="167">
        <v>2</v>
      </c>
      <c r="F8" s="168"/>
      <c r="G8" s="169"/>
      <c r="H8" s="543" t="s">
        <v>823</v>
      </c>
      <c r="I8" s="691"/>
      <c r="J8" s="170" t="s">
        <v>824</v>
      </c>
      <c r="K8" s="167" t="s">
        <v>250</v>
      </c>
      <c r="L8" s="170" t="s">
        <v>822</v>
      </c>
      <c r="M8" s="170" t="s">
        <v>825</v>
      </c>
      <c r="N8" s="167" t="s">
        <v>46</v>
      </c>
      <c r="O8" s="170" t="s">
        <v>12</v>
      </c>
      <c r="P8" s="170" t="s">
        <v>15</v>
      </c>
      <c r="Q8" s="171"/>
      <c r="R8" s="172"/>
      <c r="S8" s="172"/>
      <c r="T8" s="167"/>
      <c r="U8" s="172"/>
      <c r="V8" s="172"/>
      <c r="W8" s="172"/>
      <c r="X8" s="172"/>
      <c r="Y8" s="172"/>
      <c r="Z8" s="173"/>
      <c r="AA8" s="173"/>
      <c r="AB8" s="173"/>
      <c r="AC8" s="192"/>
      <c r="AD8" s="173"/>
      <c r="AE8" s="173"/>
      <c r="AF8" s="173"/>
      <c r="AG8" s="170" t="s">
        <v>41</v>
      </c>
      <c r="AH8" s="178">
        <v>0</v>
      </c>
    </row>
    <row r="9" spans="1:60" s="175" customFormat="1" ht="56.25" x14ac:dyDescent="0.3">
      <c r="A9" s="166" t="str">
        <f t="shared" si="0"/>
        <v>ID-DPE-1.1.3</v>
      </c>
      <c r="B9" s="167" t="s">
        <v>250</v>
      </c>
      <c r="C9" s="167">
        <v>1</v>
      </c>
      <c r="D9" s="167">
        <v>1</v>
      </c>
      <c r="E9" s="167">
        <v>3</v>
      </c>
      <c r="F9" s="168"/>
      <c r="G9" s="169"/>
      <c r="H9" s="543" t="s">
        <v>826</v>
      </c>
      <c r="I9" s="691"/>
      <c r="J9" s="170" t="s">
        <v>827</v>
      </c>
      <c r="K9" s="167" t="s">
        <v>250</v>
      </c>
      <c r="L9" s="170" t="s">
        <v>822</v>
      </c>
      <c r="M9" s="170" t="s">
        <v>58</v>
      </c>
      <c r="N9" s="167" t="s">
        <v>46</v>
      </c>
      <c r="O9" s="170" t="s">
        <v>12</v>
      </c>
      <c r="P9" s="170" t="s">
        <v>15</v>
      </c>
      <c r="Q9" s="171"/>
      <c r="R9" s="172"/>
      <c r="S9" s="172"/>
      <c r="T9" s="167"/>
      <c r="U9" s="172"/>
      <c r="V9" s="172"/>
      <c r="W9" s="172"/>
      <c r="X9" s="172"/>
      <c r="Y9" s="172"/>
      <c r="Z9" s="173"/>
      <c r="AA9" s="173"/>
      <c r="AB9" s="173"/>
      <c r="AC9" s="176"/>
      <c r="AD9" s="173"/>
      <c r="AE9" s="173"/>
      <c r="AF9" s="173"/>
      <c r="AG9" s="170" t="s">
        <v>41</v>
      </c>
      <c r="AH9" s="178">
        <v>0</v>
      </c>
    </row>
    <row r="10" spans="1:60" s="165" customFormat="1" ht="37.5" x14ac:dyDescent="0.3">
      <c r="A10" s="584"/>
      <c r="B10" s="585" t="s">
        <v>250</v>
      </c>
      <c r="C10" s="585">
        <v>1</v>
      </c>
      <c r="D10" s="585"/>
      <c r="E10" s="585"/>
      <c r="F10" s="155"/>
      <c r="G10" s="768" t="s">
        <v>828</v>
      </c>
      <c r="H10" s="769"/>
      <c r="I10" s="770"/>
      <c r="J10" s="156"/>
      <c r="K10" s="152"/>
      <c r="L10" s="152"/>
      <c r="M10" s="156"/>
      <c r="N10" s="152"/>
      <c r="O10" s="156"/>
      <c r="P10" s="156"/>
      <c r="Q10" s="157" t="s">
        <v>527</v>
      </c>
      <c r="R10" s="158">
        <v>1</v>
      </c>
      <c r="S10" s="159"/>
      <c r="T10" s="159"/>
      <c r="U10" s="161">
        <v>0.25</v>
      </c>
      <c r="V10" s="161"/>
      <c r="W10" s="161">
        <v>0.25</v>
      </c>
      <c r="X10" s="152"/>
      <c r="Y10" s="161">
        <v>0.25</v>
      </c>
      <c r="Z10" s="162"/>
      <c r="AA10" s="161">
        <v>0.25</v>
      </c>
      <c r="AB10" s="162"/>
      <c r="AC10" s="162"/>
      <c r="AD10" s="162"/>
      <c r="AE10" s="162"/>
      <c r="AF10" s="162"/>
      <c r="AG10" s="156" t="s">
        <v>41</v>
      </c>
      <c r="AH10" s="163">
        <f>SUM(AH11:AH13)</f>
        <v>0</v>
      </c>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0" s="175" customFormat="1" ht="37.5" x14ac:dyDescent="0.3">
      <c r="A11" s="166" t="str">
        <f t="shared" si="0"/>
        <v>ID-DPE-1.2.1</v>
      </c>
      <c r="B11" s="167" t="s">
        <v>250</v>
      </c>
      <c r="C11" s="167">
        <v>1</v>
      </c>
      <c r="D11" s="167">
        <v>2</v>
      </c>
      <c r="E11" s="167">
        <v>1</v>
      </c>
      <c r="F11" s="168"/>
      <c r="G11" s="169"/>
      <c r="H11" s="692" t="s">
        <v>165</v>
      </c>
      <c r="I11" s="693"/>
      <c r="J11" s="170" t="s">
        <v>44</v>
      </c>
      <c r="K11" s="167" t="s">
        <v>45</v>
      </c>
      <c r="L11" s="167" t="s">
        <v>113</v>
      </c>
      <c r="M11" s="170" t="s">
        <v>72</v>
      </c>
      <c r="N11" s="167" t="s">
        <v>46</v>
      </c>
      <c r="O11" s="170" t="s">
        <v>12</v>
      </c>
      <c r="P11" s="170" t="s">
        <v>15</v>
      </c>
      <c r="Q11" s="171"/>
      <c r="R11" s="172"/>
      <c r="S11" s="172"/>
      <c r="T11" s="167"/>
      <c r="U11" s="172"/>
      <c r="V11" s="172"/>
      <c r="W11" s="172"/>
      <c r="X11" s="172"/>
      <c r="Y11" s="172"/>
      <c r="Z11" s="173"/>
      <c r="AA11" s="173"/>
      <c r="AB11" s="173"/>
      <c r="AC11" s="192"/>
      <c r="AD11" s="192"/>
      <c r="AE11" s="192"/>
      <c r="AF11" s="192"/>
      <c r="AG11" s="170" t="s">
        <v>41</v>
      </c>
      <c r="AH11" s="178">
        <v>0</v>
      </c>
    </row>
    <row r="12" spans="1:60" s="175" customFormat="1" ht="56.25" x14ac:dyDescent="0.3">
      <c r="A12" s="166" t="str">
        <f t="shared" si="0"/>
        <v>ID-DPE-1.2.2</v>
      </c>
      <c r="B12" s="167" t="s">
        <v>250</v>
      </c>
      <c r="C12" s="167">
        <v>1</v>
      </c>
      <c r="D12" s="167">
        <v>2</v>
      </c>
      <c r="E12" s="167">
        <v>2</v>
      </c>
      <c r="F12" s="168"/>
      <c r="G12" s="169"/>
      <c r="H12" s="168" t="s">
        <v>114</v>
      </c>
      <c r="I12" s="168"/>
      <c r="J12" s="170" t="s">
        <v>49</v>
      </c>
      <c r="K12" s="167" t="s">
        <v>58</v>
      </c>
      <c r="L12" s="170" t="s">
        <v>822</v>
      </c>
      <c r="M12" s="170" t="s">
        <v>51</v>
      </c>
      <c r="N12" s="167" t="s">
        <v>46</v>
      </c>
      <c r="O12" s="170" t="s">
        <v>13</v>
      </c>
      <c r="P12" s="170" t="s">
        <v>15</v>
      </c>
      <c r="Q12" s="171"/>
      <c r="R12" s="172"/>
      <c r="S12" s="172"/>
      <c r="T12" s="167"/>
      <c r="U12" s="172"/>
      <c r="V12" s="172"/>
      <c r="W12" s="172"/>
      <c r="X12" s="172"/>
      <c r="Y12" s="172"/>
      <c r="Z12" s="173"/>
      <c r="AA12" s="173"/>
      <c r="AB12" s="173"/>
      <c r="AC12" s="192"/>
      <c r="AD12" s="192"/>
      <c r="AE12" s="192"/>
      <c r="AF12" s="192"/>
      <c r="AG12" s="170" t="s">
        <v>41</v>
      </c>
      <c r="AH12" s="178">
        <v>0</v>
      </c>
    </row>
    <row r="13" spans="1:60" s="175" customFormat="1" ht="56.25" x14ac:dyDescent="0.3">
      <c r="A13" s="166" t="str">
        <f t="shared" si="0"/>
        <v>ID-DPE-1.2.3</v>
      </c>
      <c r="B13" s="167" t="s">
        <v>250</v>
      </c>
      <c r="C13" s="167">
        <v>1</v>
      </c>
      <c r="D13" s="167">
        <v>2</v>
      </c>
      <c r="E13" s="167">
        <v>3</v>
      </c>
      <c r="F13" s="168"/>
      <c r="G13" s="169"/>
      <c r="H13" s="168" t="s">
        <v>54</v>
      </c>
      <c r="I13" s="168"/>
      <c r="J13" s="170" t="s">
        <v>55</v>
      </c>
      <c r="K13" s="167" t="s">
        <v>58</v>
      </c>
      <c r="L13" s="170" t="s">
        <v>822</v>
      </c>
      <c r="M13" s="170" t="s">
        <v>45</v>
      </c>
      <c r="N13" s="167" t="s">
        <v>46</v>
      </c>
      <c r="O13" s="170" t="s">
        <v>60</v>
      </c>
      <c r="P13" s="170" t="s">
        <v>60</v>
      </c>
      <c r="Q13" s="171"/>
      <c r="R13" s="172"/>
      <c r="S13" s="172"/>
      <c r="T13" s="167"/>
      <c r="U13" s="172"/>
      <c r="V13" s="172"/>
      <c r="W13" s="172"/>
      <c r="X13" s="172"/>
      <c r="Y13" s="172"/>
      <c r="Z13" s="173"/>
      <c r="AA13" s="173"/>
      <c r="AB13" s="173"/>
      <c r="AC13" s="173"/>
      <c r="AD13" s="173"/>
      <c r="AE13" s="173"/>
      <c r="AF13" s="173"/>
      <c r="AG13" s="170" t="s">
        <v>41</v>
      </c>
      <c r="AH13" s="178">
        <v>0</v>
      </c>
    </row>
    <row r="14" spans="1:60" s="165" customFormat="1" ht="37.5" x14ac:dyDescent="0.3">
      <c r="A14" s="584"/>
      <c r="B14" s="585" t="s">
        <v>250</v>
      </c>
      <c r="C14" s="585">
        <v>1</v>
      </c>
      <c r="D14" s="585"/>
      <c r="E14" s="585"/>
      <c r="F14" s="155"/>
      <c r="G14" s="768" t="s">
        <v>829</v>
      </c>
      <c r="H14" s="769"/>
      <c r="I14" s="770"/>
      <c r="J14" s="156"/>
      <c r="K14" s="152"/>
      <c r="L14" s="152"/>
      <c r="M14" s="156"/>
      <c r="N14" s="152"/>
      <c r="O14" s="156"/>
      <c r="P14" s="156"/>
      <c r="Q14" s="157" t="s">
        <v>527</v>
      </c>
      <c r="R14" s="158">
        <v>0.5</v>
      </c>
      <c r="S14" s="159"/>
      <c r="T14" s="159"/>
      <c r="U14" s="161">
        <v>10</v>
      </c>
      <c r="V14" s="161"/>
      <c r="W14" s="161">
        <v>0.15</v>
      </c>
      <c r="X14" s="152"/>
      <c r="Y14" s="161">
        <v>0.15</v>
      </c>
      <c r="Z14" s="162"/>
      <c r="AA14" s="161">
        <v>0.1</v>
      </c>
      <c r="AB14" s="162"/>
      <c r="AC14" s="162"/>
      <c r="AD14" s="162"/>
      <c r="AE14" s="162"/>
      <c r="AF14" s="162"/>
      <c r="AG14" s="156" t="s">
        <v>41</v>
      </c>
      <c r="AH14" s="163">
        <f>SUM(AH15:AH17)</f>
        <v>0</v>
      </c>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0" s="175" customFormat="1" ht="56.25" x14ac:dyDescent="0.3">
      <c r="A15" s="166" t="str">
        <f t="shared" si="0"/>
        <v>ID-DPE-1.3.1</v>
      </c>
      <c r="B15" s="167" t="s">
        <v>250</v>
      </c>
      <c r="C15" s="167">
        <v>1</v>
      </c>
      <c r="D15" s="167">
        <v>3</v>
      </c>
      <c r="E15" s="167">
        <v>1</v>
      </c>
      <c r="F15" s="168"/>
      <c r="G15" s="169"/>
      <c r="H15" s="168" t="s">
        <v>830</v>
      </c>
      <c r="I15" s="169"/>
      <c r="J15" s="170" t="s">
        <v>570</v>
      </c>
      <c r="K15" s="167" t="s">
        <v>250</v>
      </c>
      <c r="L15" s="170" t="s">
        <v>822</v>
      </c>
      <c r="M15" s="170" t="s">
        <v>58</v>
      </c>
      <c r="N15" s="167" t="s">
        <v>59</v>
      </c>
      <c r="O15" s="170" t="s">
        <v>12</v>
      </c>
      <c r="P15" s="170" t="s">
        <v>15</v>
      </c>
      <c r="Q15" s="171"/>
      <c r="R15" s="172"/>
      <c r="S15" s="172"/>
      <c r="T15" s="167"/>
      <c r="U15" s="172"/>
      <c r="V15" s="172"/>
      <c r="W15" s="172"/>
      <c r="X15" s="172"/>
      <c r="Y15" s="172"/>
      <c r="Z15" s="173"/>
      <c r="AA15" s="173"/>
      <c r="AB15" s="173"/>
      <c r="AC15" s="173"/>
      <c r="AD15" s="173"/>
      <c r="AE15" s="173"/>
      <c r="AF15" s="173"/>
      <c r="AG15" s="170" t="s">
        <v>41</v>
      </c>
      <c r="AH15" s="178">
        <v>0</v>
      </c>
    </row>
    <row r="16" spans="1:60" s="175" customFormat="1" ht="56.25" x14ac:dyDescent="0.3">
      <c r="A16" s="166" t="str">
        <f t="shared" si="0"/>
        <v>ID-DPE-1.3.2</v>
      </c>
      <c r="B16" s="167" t="s">
        <v>250</v>
      </c>
      <c r="C16" s="167">
        <v>1</v>
      </c>
      <c r="D16" s="167">
        <v>3</v>
      </c>
      <c r="E16" s="167">
        <v>2</v>
      </c>
      <c r="F16" s="168"/>
      <c r="G16" s="169"/>
      <c r="H16" s="168" t="s">
        <v>831</v>
      </c>
      <c r="I16" s="169"/>
      <c r="J16" s="170" t="s">
        <v>572</v>
      </c>
      <c r="K16" s="167" t="s">
        <v>250</v>
      </c>
      <c r="L16" s="170" t="s">
        <v>822</v>
      </c>
      <c r="M16" s="170" t="s">
        <v>58</v>
      </c>
      <c r="N16" s="167" t="s">
        <v>59</v>
      </c>
      <c r="O16" s="170" t="s">
        <v>12</v>
      </c>
      <c r="P16" s="170" t="s">
        <v>15</v>
      </c>
      <c r="Q16" s="171"/>
      <c r="R16" s="172"/>
      <c r="S16" s="172"/>
      <c r="T16" s="167"/>
      <c r="U16" s="172"/>
      <c r="V16" s="172"/>
      <c r="W16" s="172"/>
      <c r="X16" s="172"/>
      <c r="Y16" s="172"/>
      <c r="Z16" s="173"/>
      <c r="AA16" s="173"/>
      <c r="AB16" s="173"/>
      <c r="AC16" s="173"/>
      <c r="AD16" s="173"/>
      <c r="AE16" s="173"/>
      <c r="AF16" s="173"/>
      <c r="AG16" s="170" t="s">
        <v>41</v>
      </c>
      <c r="AH16" s="178">
        <v>0</v>
      </c>
    </row>
    <row r="17" spans="1:60" s="175" customFormat="1" ht="56.25" x14ac:dyDescent="0.3">
      <c r="A17" s="166" t="str">
        <f t="shared" si="0"/>
        <v>ID-DPE-1.3.3</v>
      </c>
      <c r="B17" s="167" t="s">
        <v>250</v>
      </c>
      <c r="C17" s="167">
        <v>1</v>
      </c>
      <c r="D17" s="167">
        <v>3</v>
      </c>
      <c r="E17" s="167">
        <v>3</v>
      </c>
      <c r="F17" s="168"/>
      <c r="G17" s="169"/>
      <c r="H17" s="168" t="s">
        <v>832</v>
      </c>
      <c r="I17" s="169"/>
      <c r="J17" s="170" t="s">
        <v>574</v>
      </c>
      <c r="K17" s="167" t="s">
        <v>250</v>
      </c>
      <c r="L17" s="170" t="s">
        <v>822</v>
      </c>
      <c r="M17" s="170" t="s">
        <v>58</v>
      </c>
      <c r="N17" s="167" t="s">
        <v>46</v>
      </c>
      <c r="O17" s="170" t="s">
        <v>12</v>
      </c>
      <c r="P17" s="170" t="s">
        <v>15</v>
      </c>
      <c r="Q17" s="203"/>
      <c r="R17" s="204"/>
      <c r="S17" s="204"/>
      <c r="T17" s="205"/>
      <c r="U17" s="204"/>
      <c r="V17" s="204"/>
      <c r="W17" s="204"/>
      <c r="X17" s="204"/>
      <c r="Y17" s="204"/>
      <c r="Z17" s="206"/>
      <c r="AA17" s="206"/>
      <c r="AB17" s="206"/>
      <c r="AC17" s="206"/>
      <c r="AD17" s="206"/>
      <c r="AE17" s="206"/>
      <c r="AF17" s="206"/>
      <c r="AG17" s="170" t="s">
        <v>41</v>
      </c>
      <c r="AH17" s="178">
        <v>0</v>
      </c>
    </row>
    <row r="18" spans="1:60" s="151" customFormat="1" ht="56.25" x14ac:dyDescent="0.3">
      <c r="A18" s="581"/>
      <c r="B18" s="582" t="s">
        <v>250</v>
      </c>
      <c r="C18" s="582">
        <v>2</v>
      </c>
      <c r="D18" s="582"/>
      <c r="E18" s="582"/>
      <c r="F18" s="198" t="s">
        <v>833</v>
      </c>
      <c r="G18" s="199"/>
      <c r="H18" s="199"/>
      <c r="I18" s="199"/>
      <c r="J18" s="139"/>
      <c r="K18" s="142"/>
      <c r="L18" s="142"/>
      <c r="M18" s="139"/>
      <c r="N18" s="142"/>
      <c r="O18" s="139"/>
      <c r="P18" s="139"/>
      <c r="Q18" s="767" t="s">
        <v>834</v>
      </c>
      <c r="R18" s="144">
        <v>0.5</v>
      </c>
      <c r="S18" s="145"/>
      <c r="T18" s="146">
        <v>0.3</v>
      </c>
      <c r="U18" s="147"/>
      <c r="V18" s="147"/>
      <c r="W18" s="147"/>
      <c r="X18" s="147"/>
      <c r="Y18" s="147"/>
      <c r="Z18" s="147"/>
      <c r="AA18" s="147"/>
      <c r="AB18" s="147"/>
      <c r="AC18" s="147"/>
      <c r="AD18" s="147"/>
      <c r="AE18" s="147"/>
      <c r="AF18" s="147"/>
      <c r="AG18" s="148" t="s">
        <v>41</v>
      </c>
      <c r="AH18" s="149">
        <f>+AH19</f>
        <v>0</v>
      </c>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row>
    <row r="19" spans="1:60" s="165" customFormat="1" ht="37.5" x14ac:dyDescent="0.3">
      <c r="A19" s="584"/>
      <c r="B19" s="585" t="s">
        <v>250</v>
      </c>
      <c r="C19" s="585">
        <v>2</v>
      </c>
      <c r="D19" s="585"/>
      <c r="E19" s="585"/>
      <c r="F19" s="155"/>
      <c r="G19" s="154" t="s">
        <v>835</v>
      </c>
      <c r="H19" s="155"/>
      <c r="I19" s="155"/>
      <c r="J19" s="156"/>
      <c r="K19" s="152"/>
      <c r="L19" s="152"/>
      <c r="M19" s="156"/>
      <c r="N19" s="152"/>
      <c r="O19" s="156"/>
      <c r="P19" s="156"/>
      <c r="Q19" s="157" t="s">
        <v>527</v>
      </c>
      <c r="R19" s="158">
        <v>0.5</v>
      </c>
      <c r="S19" s="159"/>
      <c r="T19" s="159"/>
      <c r="U19" s="152">
        <v>10</v>
      </c>
      <c r="V19" s="152"/>
      <c r="W19" s="161">
        <v>0.15</v>
      </c>
      <c r="X19" s="152"/>
      <c r="Y19" s="161">
        <v>0.15</v>
      </c>
      <c r="Z19" s="162"/>
      <c r="AA19" s="161">
        <v>0.1</v>
      </c>
      <c r="AB19" s="162"/>
      <c r="AC19" s="162"/>
      <c r="AD19" s="162"/>
      <c r="AE19" s="162"/>
      <c r="AF19" s="162"/>
      <c r="AG19" s="156" t="s">
        <v>41</v>
      </c>
      <c r="AH19" s="163">
        <f>SUM(AH20:AH22)</f>
        <v>0</v>
      </c>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row>
    <row r="20" spans="1:60" s="175" customFormat="1" ht="56.25" x14ac:dyDescent="0.3">
      <c r="A20" s="166" t="str">
        <f t="shared" ref="A20:A22" si="1">+ CONCATENATE("ID", "-", B20, "-",C20, ".", D20, ".", E20)</f>
        <v>ID-DPE-2.1.1</v>
      </c>
      <c r="B20" s="167" t="s">
        <v>250</v>
      </c>
      <c r="C20" s="167">
        <v>2</v>
      </c>
      <c r="D20" s="167">
        <v>1</v>
      </c>
      <c r="E20" s="167">
        <v>1</v>
      </c>
      <c r="F20" s="168"/>
      <c r="G20" s="169"/>
      <c r="H20" s="537" t="s">
        <v>836</v>
      </c>
      <c r="I20" s="547"/>
      <c r="J20" s="170" t="s">
        <v>126</v>
      </c>
      <c r="K20" s="167" t="s">
        <v>250</v>
      </c>
      <c r="L20" s="170" t="s">
        <v>822</v>
      </c>
      <c r="M20" s="170" t="s">
        <v>106</v>
      </c>
      <c r="N20" s="167" t="s">
        <v>59</v>
      </c>
      <c r="O20" s="170" t="s">
        <v>12</v>
      </c>
      <c r="P20" s="170" t="s">
        <v>15</v>
      </c>
      <c r="Q20" s="171"/>
      <c r="R20" s="172"/>
      <c r="S20" s="172"/>
      <c r="T20" s="167"/>
      <c r="U20" s="172"/>
      <c r="V20" s="172"/>
      <c r="W20" s="172"/>
      <c r="X20" s="172"/>
      <c r="Y20" s="172"/>
      <c r="Z20" s="173"/>
      <c r="AA20" s="173"/>
      <c r="AB20" s="173"/>
      <c r="AC20" s="173"/>
      <c r="AD20" s="173"/>
      <c r="AE20" s="192"/>
      <c r="AF20" s="192"/>
      <c r="AG20" s="170" t="s">
        <v>41</v>
      </c>
      <c r="AH20" s="178">
        <v>0</v>
      </c>
    </row>
    <row r="21" spans="1:60" s="175" customFormat="1" ht="56.25" x14ac:dyDescent="0.3">
      <c r="A21" s="166" t="str">
        <f t="shared" si="1"/>
        <v>ID-DPE-2.1.2</v>
      </c>
      <c r="B21" s="167" t="s">
        <v>250</v>
      </c>
      <c r="C21" s="167">
        <v>2</v>
      </c>
      <c r="D21" s="167">
        <v>1</v>
      </c>
      <c r="E21" s="167">
        <v>2</v>
      </c>
      <c r="F21" s="168"/>
      <c r="G21" s="169"/>
      <c r="H21" s="168" t="s">
        <v>837</v>
      </c>
      <c r="J21" s="170" t="s">
        <v>838</v>
      </c>
      <c r="K21" s="167" t="s">
        <v>250</v>
      </c>
      <c r="L21" s="170" t="s">
        <v>822</v>
      </c>
      <c r="M21" s="170" t="s">
        <v>106</v>
      </c>
      <c r="N21" s="167" t="s">
        <v>59</v>
      </c>
      <c r="O21" s="170" t="s">
        <v>12</v>
      </c>
      <c r="P21" s="170" t="s">
        <v>15</v>
      </c>
      <c r="Q21" s="171"/>
      <c r="R21" s="172"/>
      <c r="S21" s="172"/>
      <c r="T21" s="167"/>
      <c r="U21" s="172"/>
      <c r="V21" s="172"/>
      <c r="W21" s="172"/>
      <c r="X21" s="172"/>
      <c r="Y21" s="172"/>
      <c r="Z21" s="173"/>
      <c r="AA21" s="173"/>
      <c r="AB21" s="173"/>
      <c r="AC21" s="173"/>
      <c r="AD21" s="173"/>
      <c r="AE21" s="173"/>
      <c r="AF21" s="173"/>
      <c r="AG21" s="170" t="s">
        <v>41</v>
      </c>
      <c r="AH21" s="178">
        <v>0</v>
      </c>
    </row>
    <row r="22" spans="1:60" s="175" customFormat="1" ht="57" thickBot="1" x14ac:dyDescent="0.35">
      <c r="A22" s="166" t="str">
        <f t="shared" si="1"/>
        <v>ID-DPE-2.1.3</v>
      </c>
      <c r="B22" s="167" t="s">
        <v>250</v>
      </c>
      <c r="C22" s="167">
        <v>2</v>
      </c>
      <c r="D22" s="167">
        <v>1</v>
      </c>
      <c r="E22" s="167">
        <v>3</v>
      </c>
      <c r="F22" s="168"/>
      <c r="G22" s="169"/>
      <c r="H22" s="168" t="s">
        <v>131</v>
      </c>
      <c r="I22" s="169"/>
      <c r="J22" s="170" t="s">
        <v>839</v>
      </c>
      <c r="K22" s="167" t="s">
        <v>250</v>
      </c>
      <c r="L22" s="170" t="s">
        <v>822</v>
      </c>
      <c r="M22" s="170" t="s">
        <v>106</v>
      </c>
      <c r="N22" s="167" t="s">
        <v>46</v>
      </c>
      <c r="O22" s="170" t="s">
        <v>12</v>
      </c>
      <c r="P22" s="170" t="s">
        <v>15</v>
      </c>
      <c r="Q22" s="171"/>
      <c r="R22" s="172"/>
      <c r="S22" s="172"/>
      <c r="T22" s="167"/>
      <c r="U22" s="172"/>
      <c r="V22" s="172"/>
      <c r="W22" s="172"/>
      <c r="X22" s="172"/>
      <c r="Y22" s="172"/>
      <c r="Z22" s="173"/>
      <c r="AA22" s="173"/>
      <c r="AB22" s="173"/>
      <c r="AC22" s="173"/>
      <c r="AD22" s="173"/>
      <c r="AE22" s="173"/>
      <c r="AF22" s="173"/>
      <c r="AG22" s="170" t="s">
        <v>41</v>
      </c>
      <c r="AH22" s="178">
        <v>0</v>
      </c>
    </row>
    <row r="23" spans="1:60" s="120" customFormat="1" ht="30.75" customHeight="1" thickBot="1" x14ac:dyDescent="0.35">
      <c r="F23" s="121"/>
      <c r="G23" s="121"/>
      <c r="H23" s="121"/>
      <c r="I23" s="121"/>
      <c r="J23" s="122"/>
      <c r="K23" s="121"/>
      <c r="L23" s="233"/>
      <c r="M23" s="123"/>
      <c r="N23" s="121"/>
      <c r="O23" s="123"/>
      <c r="P23" s="123"/>
      <c r="Q23" s="122"/>
      <c r="R23" s="121"/>
      <c r="S23" s="121"/>
      <c r="T23" s="124"/>
      <c r="U23" s="121"/>
      <c r="V23" s="121"/>
      <c r="W23" s="121"/>
      <c r="X23" s="121"/>
      <c r="Y23" s="121"/>
      <c r="Z23" s="121"/>
      <c r="AA23" s="121"/>
      <c r="AB23" s="121"/>
      <c r="AC23" s="121"/>
      <c r="AD23" s="121"/>
      <c r="AE23" s="121"/>
      <c r="AF23" s="121"/>
      <c r="AG23" s="778" t="s">
        <v>98</v>
      </c>
      <c r="AH23" s="126">
        <f>+AH18+AH5</f>
        <v>0</v>
      </c>
    </row>
    <row r="24" spans="1:60" s="120" customFormat="1" ht="15" x14ac:dyDescent="0.25">
      <c r="F24" s="121"/>
      <c r="G24" s="121"/>
      <c r="H24" s="121"/>
      <c r="I24" s="121"/>
      <c r="J24" s="122"/>
      <c r="K24" s="121"/>
      <c r="L24" s="233"/>
      <c r="M24" s="123"/>
      <c r="N24" s="121"/>
      <c r="O24" s="123"/>
      <c r="P24" s="123"/>
      <c r="Q24" s="122"/>
      <c r="R24" s="121"/>
      <c r="S24" s="121"/>
      <c r="T24" s="124"/>
      <c r="U24" s="121"/>
      <c r="V24" s="121"/>
      <c r="W24" s="121"/>
      <c r="X24" s="121"/>
      <c r="Y24" s="121"/>
      <c r="Z24" s="121"/>
      <c r="AA24" s="121"/>
      <c r="AB24" s="121"/>
      <c r="AC24" s="121"/>
      <c r="AD24" s="121"/>
      <c r="AE24" s="121"/>
      <c r="AF24" s="121"/>
      <c r="AG24" s="123"/>
      <c r="AH24" s="121"/>
    </row>
    <row r="25" spans="1:60" s="120" customFormat="1" ht="15" x14ac:dyDescent="0.25">
      <c r="F25" s="121"/>
      <c r="G25" s="121"/>
      <c r="H25" s="121"/>
      <c r="I25" s="121"/>
      <c r="J25" s="122"/>
      <c r="K25" s="121"/>
      <c r="L25" s="233"/>
      <c r="M25" s="123"/>
      <c r="N25" s="121"/>
      <c r="O25" s="123"/>
      <c r="P25" s="123"/>
      <c r="Q25" s="122"/>
      <c r="R25" s="121"/>
      <c r="S25" s="121"/>
      <c r="T25" s="124"/>
      <c r="U25" s="121"/>
      <c r="V25" s="121"/>
      <c r="W25" s="121"/>
      <c r="X25" s="121"/>
      <c r="Y25" s="121"/>
      <c r="Z25" s="121"/>
      <c r="AA25" s="121"/>
      <c r="AB25" s="121"/>
      <c r="AC25" s="121"/>
      <c r="AD25" s="121"/>
      <c r="AE25" s="121"/>
      <c r="AF25" s="121"/>
      <c r="AG25" s="123"/>
      <c r="AH25" s="121"/>
    </row>
    <row r="26" spans="1:60" s="120" customFormat="1" ht="15" x14ac:dyDescent="0.25">
      <c r="F26" s="121"/>
      <c r="G26" s="121"/>
      <c r="H26" s="121"/>
      <c r="I26" s="121"/>
      <c r="J26" s="122"/>
      <c r="K26" s="121"/>
      <c r="L26" s="233"/>
      <c r="M26" s="123"/>
      <c r="N26" s="121"/>
      <c r="O26" s="123"/>
      <c r="P26" s="123"/>
      <c r="Q26" s="122"/>
      <c r="R26" s="121"/>
      <c r="S26" s="121"/>
      <c r="T26" s="124"/>
      <c r="U26" s="121"/>
      <c r="V26" s="121"/>
      <c r="W26" s="121"/>
      <c r="X26" s="121"/>
      <c r="Y26" s="121"/>
      <c r="Z26" s="121"/>
      <c r="AA26" s="121"/>
      <c r="AB26" s="121"/>
      <c r="AC26" s="121"/>
      <c r="AD26" s="121"/>
      <c r="AE26" s="121"/>
      <c r="AF26" s="121"/>
      <c r="AG26" s="123"/>
      <c r="AH26" s="121"/>
    </row>
    <row r="27" spans="1:60" s="120" customFormat="1" ht="15.75" thickBot="1" x14ac:dyDescent="0.3">
      <c r="F27" s="121"/>
      <c r="G27" s="121"/>
      <c r="H27" s="121"/>
      <c r="I27" s="121"/>
      <c r="J27" s="245"/>
      <c r="K27" s="245"/>
      <c r="L27" s="245"/>
      <c r="M27" s="245"/>
      <c r="N27" s="121"/>
      <c r="O27" s="123"/>
      <c r="P27" s="123"/>
      <c r="Q27" s="122"/>
      <c r="R27" s="121"/>
      <c r="S27" s="121"/>
      <c r="T27" s="124"/>
      <c r="U27" s="121"/>
      <c r="V27" s="121"/>
      <c r="W27" s="121"/>
      <c r="X27" s="121"/>
      <c r="Y27" s="121"/>
      <c r="Z27" s="121"/>
      <c r="AA27" s="121"/>
      <c r="AB27" s="121"/>
      <c r="AC27" s="121"/>
      <c r="AD27" s="121"/>
      <c r="AE27" s="121"/>
      <c r="AF27" s="121"/>
      <c r="AG27" s="123"/>
      <c r="AH27" s="121"/>
    </row>
    <row r="28" spans="1:60" s="150" customFormat="1" ht="18.75" x14ac:dyDescent="0.3">
      <c r="F28" s="283"/>
      <c r="G28" s="283"/>
      <c r="H28" s="283"/>
      <c r="I28" s="283"/>
      <c r="J28" s="283" t="s">
        <v>840</v>
      </c>
      <c r="K28" s="283"/>
      <c r="L28" s="283"/>
      <c r="M28" s="283"/>
      <c r="O28" s="615"/>
      <c r="P28" s="615"/>
      <c r="Q28" s="226"/>
      <c r="T28" s="529"/>
      <c r="AG28" s="226"/>
    </row>
    <row r="29" spans="1:60" s="150" customFormat="1" ht="18.75" x14ac:dyDescent="0.3">
      <c r="J29" s="283" t="s">
        <v>841</v>
      </c>
      <c r="K29" s="283"/>
      <c r="L29" s="283"/>
      <c r="M29" s="283"/>
      <c r="O29" s="615"/>
      <c r="P29" s="615"/>
      <c r="Q29" s="226"/>
      <c r="T29" s="529"/>
      <c r="AG29" s="226"/>
    </row>
    <row r="30" spans="1:60" s="120" customFormat="1" ht="12.75" x14ac:dyDescent="0.2">
      <c r="F30" s="244"/>
      <c r="G30" s="244"/>
      <c r="H30" s="244"/>
      <c r="I30" s="244"/>
      <c r="J30" s="127"/>
      <c r="K30" s="235"/>
      <c r="L30" s="235"/>
      <c r="M30" s="129"/>
      <c r="N30" s="235"/>
      <c r="O30" s="129"/>
      <c r="P30" s="129"/>
      <c r="Q30" s="127"/>
      <c r="T30" s="130"/>
      <c r="AG30" s="129"/>
    </row>
    <row r="31" spans="1:60" s="120" customFormat="1" ht="12.75" x14ac:dyDescent="0.2">
      <c r="F31" s="244"/>
      <c r="G31" s="244"/>
      <c r="H31" s="244"/>
      <c r="I31" s="244"/>
      <c r="J31" s="127"/>
      <c r="L31" s="235"/>
      <c r="M31" s="129"/>
      <c r="O31" s="129"/>
      <c r="P31" s="129"/>
      <c r="Q31" s="127"/>
      <c r="T31" s="130"/>
      <c r="AG31" s="129"/>
    </row>
    <row r="32" spans="1:60" s="120" customFormat="1" ht="12.75" x14ac:dyDescent="0.2">
      <c r="J32" s="127"/>
      <c r="L32" s="235"/>
      <c r="M32" s="129"/>
      <c r="O32" s="129"/>
      <c r="P32" s="129"/>
      <c r="Q32" s="127"/>
      <c r="T32" s="130"/>
      <c r="AG32" s="129"/>
    </row>
    <row r="33" spans="10:33" s="120" customFormat="1" ht="12.75" x14ac:dyDescent="0.2">
      <c r="J33" s="127"/>
      <c r="L33" s="235"/>
      <c r="M33" s="129"/>
      <c r="O33" s="129"/>
      <c r="P33" s="129"/>
      <c r="Q33" s="127"/>
      <c r="T33" s="130"/>
      <c r="AG33" s="129"/>
    </row>
    <row r="34" spans="10:33" s="120" customFormat="1" ht="12.75" x14ac:dyDescent="0.2">
      <c r="J34" s="127"/>
      <c r="L34" s="235"/>
      <c r="M34" s="129"/>
      <c r="O34" s="129"/>
      <c r="P34" s="129"/>
      <c r="Q34" s="127"/>
      <c r="T34" s="130"/>
      <c r="AG34" s="129"/>
    </row>
    <row r="35" spans="10:33" s="120" customFormat="1" ht="12.75" x14ac:dyDescent="0.2">
      <c r="J35" s="127"/>
      <c r="L35" s="235"/>
      <c r="M35" s="129"/>
      <c r="O35" s="129"/>
      <c r="P35" s="129"/>
      <c r="Q35" s="127"/>
      <c r="T35" s="130"/>
      <c r="AG35" s="129"/>
    </row>
    <row r="36" spans="10:33" s="120" customFormat="1" ht="12.75" x14ac:dyDescent="0.2">
      <c r="J36" s="127"/>
      <c r="L36" s="235"/>
      <c r="M36" s="129"/>
      <c r="O36" s="129"/>
      <c r="P36" s="129"/>
      <c r="Q36" s="127"/>
      <c r="T36" s="130"/>
      <c r="AG36" s="129"/>
    </row>
    <row r="37" spans="10:33" s="120" customFormat="1" ht="12.75" x14ac:dyDescent="0.2">
      <c r="J37" s="127"/>
      <c r="L37" s="235"/>
      <c r="M37" s="129"/>
      <c r="O37" s="129"/>
      <c r="P37" s="129"/>
      <c r="Q37" s="127"/>
      <c r="T37" s="130"/>
      <c r="AG37" s="129"/>
    </row>
    <row r="38" spans="10:33" s="1" customFormat="1" x14ac:dyDescent="0.25">
      <c r="J38" s="93"/>
      <c r="L38" s="232"/>
      <c r="M38" s="88"/>
      <c r="O38" s="88"/>
      <c r="P38" s="88"/>
      <c r="Q38" s="93"/>
      <c r="T38" s="26"/>
      <c r="AG38" s="88"/>
    </row>
    <row r="39" spans="10:33" s="1" customFormat="1" x14ac:dyDescent="0.25">
      <c r="J39" s="93"/>
      <c r="L39" s="232"/>
      <c r="M39" s="88"/>
      <c r="O39" s="88"/>
      <c r="P39" s="88"/>
      <c r="Q39" s="93"/>
      <c r="T39" s="26"/>
      <c r="AG39" s="88"/>
    </row>
    <row r="40" spans="10:33" s="1" customFormat="1" x14ac:dyDescent="0.25">
      <c r="J40" s="93"/>
      <c r="L40" s="232"/>
      <c r="M40" s="88"/>
      <c r="O40" s="88"/>
      <c r="P40" s="88"/>
      <c r="Q40" s="93"/>
      <c r="T40" s="26"/>
      <c r="AG40" s="88"/>
    </row>
    <row r="41" spans="10:33" s="1" customFormat="1" x14ac:dyDescent="0.25">
      <c r="J41" s="93"/>
      <c r="L41" s="232"/>
      <c r="M41" s="88"/>
      <c r="O41" s="88"/>
      <c r="P41" s="88"/>
      <c r="Q41" s="93"/>
      <c r="T41" s="26"/>
      <c r="AG41" s="88"/>
    </row>
    <row r="42" spans="10:33" s="1" customFormat="1" x14ac:dyDescent="0.25">
      <c r="J42" s="93"/>
      <c r="L42" s="232"/>
      <c r="M42" s="88"/>
      <c r="O42" s="88"/>
      <c r="P42" s="88"/>
      <c r="Q42" s="93"/>
      <c r="T42" s="26"/>
      <c r="AG42" s="88"/>
    </row>
  </sheetData>
  <sheetProtection selectLockedCells="1"/>
  <autoFilter ref="A4:P4"/>
  <dataConsolidate/>
  <mergeCells count="37">
    <mergeCell ref="J29:M29"/>
    <mergeCell ref="F30:I30"/>
    <mergeCell ref="F31:I31"/>
    <mergeCell ref="H11:I11"/>
    <mergeCell ref="G14:I14"/>
    <mergeCell ref="H20:I20"/>
    <mergeCell ref="J27:M27"/>
    <mergeCell ref="F28:I28"/>
    <mergeCell ref="J28:M28"/>
    <mergeCell ref="F5:I5"/>
    <mergeCell ref="G6:I6"/>
    <mergeCell ref="H7:I7"/>
    <mergeCell ref="H8:I8"/>
    <mergeCell ref="H9:I9"/>
    <mergeCell ref="G10:I10"/>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31496062992125984" right="0.31496062992125984" top="0.35433070866141736" bottom="0.35433070866141736" header="0.31496062992125984" footer="0.31496062992125984"/>
  <pageSetup paperSize="5" scale="43"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Políticas y Estrategias 2023.xlsx]Libro de Códigos'!#REF!</xm:f>
          </x14:formula1>
          <xm:sqref>K20:K22 K15:K17 K11:K13 K7:K9</xm:sqref>
        </x14:dataValidation>
        <x14:dataValidation type="list" allowBlank="1" showInputMessage="1" showErrorMessage="1">
          <x14:formula1>
            <xm:f>'C:\Users\Aileen Decamps\AppData\Local\Temp\Temp1_FW_ PAO 2023 Firmados .zip\[POA Políticas y Estrategias 2023.xlsx]Libro de Códigos'!#REF!</xm:f>
          </x14:formula1>
          <xm:sqref>S5:S6 S10 S14 S18:S19</xm:sqref>
        </x14:dataValidation>
        <x14:dataValidation type="list" allowBlank="1" showInputMessage="1" showErrorMessage="1">
          <x14:formula1>
            <xm:f>'https://minpre-my.sharepoint.com/Users/Juana Herrera.CPTTE-LT-AR/Documents/POA 2022/[Copy of POA MINPRE 2019 (Autosaved).xlsx]Clasificador de Avances'!#REF!</xm:f>
          </x14:formula1>
          <xm:sqref>S11:S13 S20:S22 S15:S17 S7:S9 AG5:AG22</xm:sqref>
        </x14:dataValidation>
        <x14:dataValidation type="list" allowBlank="1" showInputMessage="1" showErrorMessage="1">
          <x14:formula1>
            <xm:f>'C:\Users\Aileen Decamps\AppData\Local\Temp\Temp1_FW_ PAO 2023 Firmados .zip\[POA Políticas y Estrategias 2023.xlsx]Libro de Códigos'!#REF!</xm:f>
          </x14:formula1>
          <xm:sqref>O5:P22</xm:sqref>
        </x14:dataValidation>
        <x14:dataValidation type="list" allowBlank="1" showInputMessage="1" showErrorMessage="1">
          <x14:formula1>
            <xm:f>'C:\Users\Aileen Decamps\AppData\Local\Temp\Temp1_FW_ PAO 2023 Firmados .zip\[POA Políticas y Estrategias 2023.xlsx]Libro de Códigos'!#REF!</xm:f>
          </x14:formula1>
          <xm:sqref>N5:N22</xm:sqref>
        </x14:dataValidation>
        <x14:dataValidation type="list" allowBlank="1" showInputMessage="1" showErrorMessage="1">
          <x14:formula1>
            <xm:f>'https://minpre-my.sharepoint.com/Users/Juana Herrera.CPTTE-LT-AR/Documents/POA 2022/[Copy of POA MINPRE 2019 (Autosaved).xlsx]Libro de Códigos'!#REF!</xm:f>
          </x14:formula1>
          <xm:sqref>B5:B22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193"/>
  <sheetViews>
    <sheetView showGridLines="0" view="pageBreakPreview" topLeftCell="H4" zoomScale="80" zoomScaleNormal="70" zoomScaleSheetLayoutView="80" workbookViewId="0">
      <selection activeCell="J88" sqref="J88"/>
    </sheetView>
  </sheetViews>
  <sheetFormatPr defaultColWidth="11.42578125" defaultRowHeight="15.75" x14ac:dyDescent="0.25"/>
  <cols>
    <col min="1" max="1" width="13.42578125" style="1" hidden="1" customWidth="1"/>
    <col min="2" max="2" width="13.42578125" style="232" hidden="1" customWidth="1"/>
    <col min="3" max="5" width="13.42578125" style="22" hidden="1" customWidth="1"/>
    <col min="6" max="7" width="5.42578125" style="1" customWidth="1"/>
    <col min="8" max="8" width="6.28515625" style="1" customWidth="1"/>
    <col min="9" max="9" width="99.28515625" style="1" customWidth="1"/>
    <col min="10" max="10" width="45.7109375" style="88" customWidth="1"/>
    <col min="11" max="11" width="20.42578125" style="232" customWidth="1"/>
    <col min="12" max="12" width="28.5703125" style="232" customWidth="1"/>
    <col min="13" max="13" width="19.28515625" style="88" customWidth="1"/>
    <col min="14" max="14" width="13.140625" style="232" hidden="1" customWidth="1"/>
    <col min="15" max="15" width="22.28515625" style="667" customWidth="1"/>
    <col min="16" max="16" width="22.7109375" style="667" customWidth="1"/>
    <col min="17" max="17" width="48.5703125" style="94" bestFit="1" customWidth="1"/>
    <col min="18" max="18" width="9.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2.140625" style="22" customWidth="1"/>
    <col min="34" max="34" width="27" style="24" bestFit="1" customWidth="1"/>
    <col min="35" max="35" width="33" style="1" customWidth="1"/>
    <col min="36" max="36" width="11.42578125" style="1"/>
    <col min="37" max="37" width="18.42578125" style="1" bestFit="1" customWidth="1"/>
    <col min="38" max="16383" width="11.42578125" style="1"/>
    <col min="16384" max="16384" width="9.140625" style="1" customWidth="1"/>
  </cols>
  <sheetData>
    <row r="1" spans="1:60" s="117" customFormat="1" ht="61.5" customHeight="1" x14ac:dyDescent="0.25">
      <c r="A1" s="114"/>
      <c r="B1" s="114"/>
      <c r="C1" s="114"/>
      <c r="D1" s="114"/>
      <c r="E1" s="114"/>
      <c r="F1" s="115"/>
      <c r="G1" s="115"/>
      <c r="H1" s="115"/>
      <c r="I1" s="231"/>
      <c r="J1" s="246" t="s">
        <v>162</v>
      </c>
      <c r="K1" s="246"/>
      <c r="L1" s="246"/>
      <c r="M1" s="246"/>
      <c r="N1" s="246"/>
      <c r="O1" s="246"/>
      <c r="P1" s="246"/>
      <c r="Q1" s="560"/>
      <c r="R1" s="561"/>
      <c r="S1" s="562"/>
      <c r="T1" s="563"/>
      <c r="U1" s="564"/>
      <c r="V1" s="565"/>
      <c r="W1" s="564"/>
      <c r="X1" s="565"/>
      <c r="Y1" s="564"/>
      <c r="Z1" s="565"/>
      <c r="AA1" s="564"/>
      <c r="AB1" s="565"/>
      <c r="AC1" s="566" t="s">
        <v>1</v>
      </c>
      <c r="AD1" s="567"/>
      <c r="AE1" s="567"/>
      <c r="AF1" s="568"/>
      <c r="AG1" s="561"/>
      <c r="AH1" s="561"/>
    </row>
    <row r="2" spans="1:60" s="117" customFormat="1" ht="34.5" customHeight="1" x14ac:dyDescent="0.2">
      <c r="A2" s="114"/>
      <c r="B2" s="114"/>
      <c r="C2" s="114"/>
      <c r="D2" s="114"/>
      <c r="E2" s="114"/>
      <c r="F2" s="115"/>
      <c r="G2" s="115"/>
      <c r="H2" s="115"/>
      <c r="I2" s="231"/>
      <c r="J2" s="779" t="s">
        <v>2</v>
      </c>
      <c r="K2" s="779"/>
      <c r="L2" s="303" t="s">
        <v>693</v>
      </c>
      <c r="M2" s="303"/>
      <c r="N2" s="303"/>
      <c r="O2" s="303"/>
      <c r="P2" s="304"/>
      <c r="Q2" s="301" t="s">
        <v>4</v>
      </c>
      <c r="R2" s="302"/>
      <c r="S2" s="571"/>
      <c r="T2" s="572"/>
      <c r="U2" s="573"/>
      <c r="V2" s="574"/>
      <c r="W2" s="573"/>
      <c r="X2" s="574"/>
      <c r="Y2" s="573"/>
      <c r="Z2" s="574"/>
      <c r="AA2" s="573"/>
      <c r="AB2" s="574"/>
      <c r="AC2" s="575"/>
      <c r="AD2" s="576"/>
      <c r="AE2" s="576"/>
      <c r="AF2" s="577"/>
      <c r="AG2" s="315" t="s">
        <v>5</v>
      </c>
      <c r="AH2" s="292"/>
    </row>
    <row r="3" spans="1:60" s="191" customFormat="1" ht="24.75" customHeight="1" x14ac:dyDescent="0.3">
      <c r="A3" s="211"/>
      <c r="B3" s="211"/>
      <c r="C3" s="211"/>
      <c r="D3" s="211"/>
      <c r="E3" s="211"/>
      <c r="F3" s="287" t="s">
        <v>6</v>
      </c>
      <c r="G3" s="288"/>
      <c r="H3" s="288"/>
      <c r="I3" s="288"/>
      <c r="J3" s="289"/>
      <c r="K3" s="289"/>
      <c r="L3" s="289"/>
      <c r="M3" s="289"/>
      <c r="N3" s="290"/>
      <c r="O3" s="780" t="s">
        <v>7</v>
      </c>
      <c r="P3" s="781"/>
      <c r="Q3" s="293" t="s">
        <v>8</v>
      </c>
      <c r="R3" s="295" t="s">
        <v>9</v>
      </c>
      <c r="S3" s="297" t="s">
        <v>10</v>
      </c>
      <c r="T3" s="297" t="s">
        <v>11</v>
      </c>
      <c r="U3" s="286" t="s">
        <v>12</v>
      </c>
      <c r="V3" s="286"/>
      <c r="W3" s="286" t="s">
        <v>13</v>
      </c>
      <c r="X3" s="286"/>
      <c r="Y3" s="286" t="s">
        <v>14</v>
      </c>
      <c r="Z3" s="286"/>
      <c r="AA3" s="286" t="s">
        <v>15</v>
      </c>
      <c r="AB3" s="286"/>
      <c r="AC3" s="578"/>
      <c r="AD3" s="579"/>
      <c r="AE3" s="579"/>
      <c r="AF3" s="580"/>
      <c r="AG3" s="305" t="s">
        <v>16</v>
      </c>
      <c r="AH3" s="316" t="s">
        <v>17</v>
      </c>
    </row>
    <row r="4" spans="1:60" s="150" customFormat="1" ht="85.5" customHeight="1" x14ac:dyDescent="0.3">
      <c r="A4" s="212" t="s">
        <v>18</v>
      </c>
      <c r="B4" s="212" t="s">
        <v>19</v>
      </c>
      <c r="C4" s="212" t="s">
        <v>20</v>
      </c>
      <c r="D4" s="212" t="s">
        <v>21</v>
      </c>
      <c r="E4" s="212" t="s">
        <v>22</v>
      </c>
      <c r="F4" s="213" t="s">
        <v>23</v>
      </c>
      <c r="G4" s="213" t="s">
        <v>24</v>
      </c>
      <c r="H4" s="213" t="s">
        <v>25</v>
      </c>
      <c r="I4" s="214"/>
      <c r="J4" s="782"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581"/>
      <c r="B5" s="582"/>
      <c r="C5" s="582">
        <v>1</v>
      </c>
      <c r="D5" s="582"/>
      <c r="E5" s="582"/>
      <c r="F5" s="783" t="s">
        <v>694</v>
      </c>
      <c r="G5" s="199"/>
      <c r="H5" s="199"/>
      <c r="I5" s="199"/>
      <c r="J5" s="139"/>
      <c r="K5" s="142"/>
      <c r="L5" s="142"/>
      <c r="M5" s="139"/>
      <c r="N5" s="142"/>
      <c r="O5" s="139" t="s">
        <v>12</v>
      </c>
      <c r="P5" s="139" t="s">
        <v>15</v>
      </c>
      <c r="Q5" s="143" t="s">
        <v>266</v>
      </c>
      <c r="R5" s="144">
        <v>1</v>
      </c>
      <c r="S5" s="784" t="s">
        <v>40</v>
      </c>
      <c r="T5" s="785">
        <v>0.3</v>
      </c>
      <c r="U5" s="786"/>
      <c r="V5" s="787"/>
      <c r="W5" s="786"/>
      <c r="X5" s="787"/>
      <c r="Y5" s="786"/>
      <c r="Z5" s="787"/>
      <c r="AA5" s="787"/>
      <c r="AB5" s="787"/>
      <c r="AC5" s="147"/>
      <c r="AD5" s="147"/>
      <c r="AE5" s="147"/>
      <c r="AF5" s="147"/>
      <c r="AG5" s="148" t="s">
        <v>41</v>
      </c>
      <c r="AH5" s="149">
        <f>+AH6+AH8+AH21</f>
        <v>5818000</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584"/>
      <c r="B6" s="585"/>
      <c r="C6" s="585">
        <v>1</v>
      </c>
      <c r="D6" s="585">
        <v>1</v>
      </c>
      <c r="E6" s="585"/>
      <c r="F6" s="155"/>
      <c r="G6" s="788" t="s">
        <v>695</v>
      </c>
      <c r="H6" s="155"/>
      <c r="I6" s="155"/>
      <c r="J6" s="156"/>
      <c r="K6" s="152"/>
      <c r="L6" s="603"/>
      <c r="M6" s="156"/>
      <c r="N6" s="152"/>
      <c r="O6" s="156" t="s">
        <v>12</v>
      </c>
      <c r="P6" s="156" t="s">
        <v>15</v>
      </c>
      <c r="Q6" s="156" t="s">
        <v>266</v>
      </c>
      <c r="R6" s="158">
        <v>1</v>
      </c>
      <c r="S6" s="158" t="s">
        <v>40</v>
      </c>
      <c r="T6" s="789">
        <v>10</v>
      </c>
      <c r="U6" s="790">
        <v>0.25</v>
      </c>
      <c r="V6" s="790"/>
      <c r="W6" s="790">
        <v>0.25</v>
      </c>
      <c r="X6" s="791"/>
      <c r="Y6" s="790">
        <v>0.25</v>
      </c>
      <c r="Z6" s="792"/>
      <c r="AA6" s="790">
        <v>0.25</v>
      </c>
      <c r="AB6" s="793"/>
      <c r="AC6" s="162"/>
      <c r="AD6" s="162"/>
      <c r="AE6" s="162"/>
      <c r="AF6" s="162"/>
      <c r="AG6" s="156" t="s">
        <v>41</v>
      </c>
      <c r="AH6" s="163">
        <f>SUM(AH7:AH7)</f>
        <v>0</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808" customFormat="1" ht="37.5" x14ac:dyDescent="0.3">
      <c r="A7" s="166" t="str">
        <f>+ CONCATENATE("ID", "-", B7, "-",C7, ".", D7, ".", E7)</f>
        <v>ID-DRH-1.1.2</v>
      </c>
      <c r="B7" s="794" t="s">
        <v>45</v>
      </c>
      <c r="C7" s="794">
        <v>1</v>
      </c>
      <c r="D7" s="794">
        <v>1</v>
      </c>
      <c r="E7" s="794">
        <v>2</v>
      </c>
      <c r="F7" s="795"/>
      <c r="G7" s="796"/>
      <c r="H7" s="797" t="s">
        <v>696</v>
      </c>
      <c r="I7" s="795"/>
      <c r="J7" s="798" t="s">
        <v>697</v>
      </c>
      <c r="K7" s="794" t="s">
        <v>45</v>
      </c>
      <c r="L7" s="794" t="s">
        <v>113</v>
      </c>
      <c r="M7" s="798" t="s">
        <v>72</v>
      </c>
      <c r="N7" s="794" t="s">
        <v>217</v>
      </c>
      <c r="O7" s="798" t="s">
        <v>698</v>
      </c>
      <c r="P7" s="798" t="s">
        <v>15</v>
      </c>
      <c r="Q7" s="799"/>
      <c r="R7" s="800"/>
      <c r="S7" s="801"/>
      <c r="T7" s="802"/>
      <c r="U7" s="803"/>
      <c r="V7" s="803"/>
      <c r="W7" s="803"/>
      <c r="X7" s="804"/>
      <c r="Y7" s="803"/>
      <c r="Z7" s="805"/>
      <c r="AA7" s="803"/>
      <c r="AB7" s="805"/>
      <c r="AC7" s="806" t="s">
        <v>699</v>
      </c>
      <c r="AD7" s="807"/>
      <c r="AE7" s="807"/>
      <c r="AF7" s="807"/>
      <c r="AG7" s="170" t="s">
        <v>41</v>
      </c>
      <c r="AH7" s="178">
        <v>0</v>
      </c>
      <c r="AK7" s="809"/>
    </row>
    <row r="8" spans="1:60" s="165" customFormat="1" ht="37.5" x14ac:dyDescent="0.3">
      <c r="A8" s="584"/>
      <c r="B8" s="585"/>
      <c r="C8" s="585">
        <v>1</v>
      </c>
      <c r="D8" s="585">
        <v>2</v>
      </c>
      <c r="E8" s="585"/>
      <c r="F8" s="155"/>
      <c r="G8" s="154" t="s">
        <v>101</v>
      </c>
      <c r="H8" s="155"/>
      <c r="I8" s="155"/>
      <c r="J8" s="156"/>
      <c r="K8" s="152"/>
      <c r="L8" s="603"/>
      <c r="M8" s="156"/>
      <c r="N8" s="152"/>
      <c r="O8" s="156" t="s">
        <v>12</v>
      </c>
      <c r="P8" s="156" t="s">
        <v>15</v>
      </c>
      <c r="Q8" s="156" t="s">
        <v>266</v>
      </c>
      <c r="R8" s="158">
        <v>1</v>
      </c>
      <c r="S8" s="158" t="s">
        <v>40</v>
      </c>
      <c r="T8" s="810">
        <v>0.2</v>
      </c>
      <c r="U8" s="790">
        <v>0.25</v>
      </c>
      <c r="V8" s="790"/>
      <c r="W8" s="790">
        <v>0.25</v>
      </c>
      <c r="X8" s="791"/>
      <c r="Y8" s="790">
        <v>0.25</v>
      </c>
      <c r="Z8" s="792"/>
      <c r="AA8" s="790">
        <v>0.25</v>
      </c>
      <c r="AB8" s="793"/>
      <c r="AC8" s="162"/>
      <c r="AD8" s="162"/>
      <c r="AE8" s="162"/>
      <c r="AF8" s="162"/>
      <c r="AG8" s="156" t="s">
        <v>41</v>
      </c>
      <c r="AH8" s="163">
        <f>SUM(AH9:AH20)</f>
        <v>5800000</v>
      </c>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row>
    <row r="9" spans="1:60" s="175" customFormat="1" ht="37.5" x14ac:dyDescent="0.3">
      <c r="A9" s="166" t="str">
        <f>+ CONCATENATE("ID", "-", B9, "-",C9, ".", D9, ".", E9)</f>
        <v>ID-DRH-1.2.1</v>
      </c>
      <c r="B9" s="794" t="s">
        <v>45</v>
      </c>
      <c r="C9" s="794">
        <v>1</v>
      </c>
      <c r="D9" s="167">
        <v>2</v>
      </c>
      <c r="E9" s="167">
        <v>1</v>
      </c>
      <c r="F9" s="168"/>
      <c r="G9" s="169"/>
      <c r="H9" s="168" t="s">
        <v>700</v>
      </c>
      <c r="I9" s="168"/>
      <c r="J9" s="170" t="s">
        <v>701</v>
      </c>
      <c r="K9" s="794" t="s">
        <v>45</v>
      </c>
      <c r="L9" s="794" t="s">
        <v>113</v>
      </c>
      <c r="M9" s="170" t="s">
        <v>72</v>
      </c>
      <c r="N9" s="794" t="s">
        <v>59</v>
      </c>
      <c r="O9" s="798" t="s">
        <v>698</v>
      </c>
      <c r="P9" s="798" t="s">
        <v>15</v>
      </c>
      <c r="Q9" s="171"/>
      <c r="R9" s="172"/>
      <c r="S9" s="167"/>
      <c r="T9" s="811"/>
      <c r="U9" s="811"/>
      <c r="V9" s="811"/>
      <c r="W9" s="811"/>
      <c r="X9" s="811"/>
      <c r="Y9" s="811"/>
      <c r="Z9" s="636"/>
      <c r="AA9" s="636"/>
      <c r="AB9" s="636"/>
      <c r="AC9" s="192"/>
      <c r="AD9" s="192"/>
      <c r="AE9" s="192"/>
      <c r="AF9" s="192"/>
      <c r="AG9" s="170" t="s">
        <v>41</v>
      </c>
      <c r="AH9" s="812">
        <v>5800000</v>
      </c>
    </row>
    <row r="10" spans="1:60" s="175" customFormat="1" ht="37.5" x14ac:dyDescent="0.3">
      <c r="A10" s="166" t="str">
        <f t="shared" ref="A10:A17" si="0">+ CONCATENATE("ID", "-", B10, "-",C10, ".", D10, ".", E10)</f>
        <v>ID-DRH-1.2.2</v>
      </c>
      <c r="B10" s="794" t="s">
        <v>45</v>
      </c>
      <c r="C10" s="794">
        <v>1</v>
      </c>
      <c r="D10" s="167">
        <v>2</v>
      </c>
      <c r="E10" s="167">
        <v>2</v>
      </c>
      <c r="F10" s="168"/>
      <c r="G10" s="169"/>
      <c r="H10" s="813" t="s">
        <v>702</v>
      </c>
      <c r="I10" s="814"/>
      <c r="J10" s="170" t="s">
        <v>703</v>
      </c>
      <c r="K10" s="794" t="s">
        <v>45</v>
      </c>
      <c r="L10" s="794" t="s">
        <v>113</v>
      </c>
      <c r="M10" s="170" t="s">
        <v>72</v>
      </c>
      <c r="N10" s="794" t="s">
        <v>59</v>
      </c>
      <c r="O10" s="798" t="s">
        <v>698</v>
      </c>
      <c r="P10" s="798" t="s">
        <v>15</v>
      </c>
      <c r="Q10" s="798"/>
      <c r="R10" s="172"/>
      <c r="S10" s="167"/>
      <c r="T10" s="811"/>
      <c r="U10" s="811"/>
      <c r="V10" s="811"/>
      <c r="W10" s="811"/>
      <c r="X10" s="811"/>
      <c r="Y10" s="811"/>
      <c r="Z10" s="636"/>
      <c r="AA10" s="636"/>
      <c r="AB10" s="636"/>
      <c r="AC10" s="192"/>
      <c r="AD10" s="192"/>
      <c r="AE10" s="192"/>
      <c r="AF10" s="192"/>
      <c r="AG10" s="170" t="s">
        <v>41</v>
      </c>
      <c r="AH10" s="812">
        <v>0</v>
      </c>
    </row>
    <row r="11" spans="1:60" s="175" customFormat="1" ht="37.5" x14ac:dyDescent="0.3">
      <c r="A11" s="166" t="str">
        <f t="shared" si="0"/>
        <v>ID-DRH-1.2.3</v>
      </c>
      <c r="B11" s="794" t="s">
        <v>45</v>
      </c>
      <c r="C11" s="794">
        <v>1</v>
      </c>
      <c r="D11" s="167">
        <v>2</v>
      </c>
      <c r="E11" s="167">
        <v>3</v>
      </c>
      <c r="F11" s="168"/>
      <c r="G11" s="169"/>
      <c r="H11" s="815" t="s">
        <v>704</v>
      </c>
      <c r="I11" s="816"/>
      <c r="J11" s="170" t="s">
        <v>705</v>
      </c>
      <c r="K11" s="794" t="s">
        <v>45</v>
      </c>
      <c r="L11" s="794" t="s">
        <v>113</v>
      </c>
      <c r="M11" s="170" t="s">
        <v>72</v>
      </c>
      <c r="N11" s="794" t="s">
        <v>59</v>
      </c>
      <c r="O11" s="798" t="s">
        <v>698</v>
      </c>
      <c r="P11" s="798" t="s">
        <v>15</v>
      </c>
      <c r="Q11" s="171"/>
      <c r="R11" s="172"/>
      <c r="S11" s="167"/>
      <c r="T11" s="811"/>
      <c r="U11" s="811"/>
      <c r="V11" s="811"/>
      <c r="W11" s="811"/>
      <c r="X11" s="811"/>
      <c r="Y11" s="811"/>
      <c r="Z11" s="636"/>
      <c r="AA11" s="636"/>
      <c r="AB11" s="636"/>
      <c r="AC11" s="192"/>
      <c r="AD11" s="192"/>
      <c r="AE11" s="192"/>
      <c r="AF11" s="192"/>
      <c r="AG11" s="170" t="s">
        <v>41</v>
      </c>
      <c r="AH11" s="812">
        <v>0</v>
      </c>
    </row>
    <row r="12" spans="1:60" s="175" customFormat="1" ht="36.6" customHeight="1" x14ac:dyDescent="0.3">
      <c r="A12" s="166" t="str">
        <f t="shared" si="0"/>
        <v>ID-DRH-1.2.4</v>
      </c>
      <c r="B12" s="794" t="s">
        <v>45</v>
      </c>
      <c r="C12" s="794">
        <v>1</v>
      </c>
      <c r="D12" s="167">
        <v>2</v>
      </c>
      <c r="E12" s="167">
        <v>4</v>
      </c>
      <c r="F12" s="168"/>
      <c r="G12" s="169"/>
      <c r="H12" s="817" t="s">
        <v>706</v>
      </c>
      <c r="I12" s="816"/>
      <c r="J12" s="170" t="s">
        <v>705</v>
      </c>
      <c r="K12" s="794" t="s">
        <v>45</v>
      </c>
      <c r="L12" s="794" t="s">
        <v>113</v>
      </c>
      <c r="M12" s="170" t="s">
        <v>72</v>
      </c>
      <c r="N12" s="794" t="s">
        <v>59</v>
      </c>
      <c r="O12" s="798" t="s">
        <v>698</v>
      </c>
      <c r="P12" s="798" t="s">
        <v>698</v>
      </c>
      <c r="Q12" s="171"/>
      <c r="R12" s="172"/>
      <c r="S12" s="167"/>
      <c r="T12" s="811"/>
      <c r="U12" s="811"/>
      <c r="V12" s="811"/>
      <c r="W12" s="811"/>
      <c r="X12" s="811"/>
      <c r="Y12" s="811"/>
      <c r="Z12" s="636"/>
      <c r="AA12" s="636"/>
      <c r="AB12" s="636"/>
      <c r="AC12" s="192"/>
      <c r="AD12" s="192"/>
      <c r="AE12" s="192"/>
      <c r="AF12" s="192"/>
      <c r="AG12" s="170" t="s">
        <v>41</v>
      </c>
      <c r="AH12" s="812">
        <v>0</v>
      </c>
    </row>
    <row r="13" spans="1:60" s="175" customFormat="1" ht="41.45" customHeight="1" x14ac:dyDescent="0.3">
      <c r="A13" s="166" t="str">
        <f t="shared" si="0"/>
        <v>ID-DRH-1.2.5</v>
      </c>
      <c r="B13" s="794" t="s">
        <v>45</v>
      </c>
      <c r="C13" s="794">
        <v>1</v>
      </c>
      <c r="D13" s="167">
        <v>2</v>
      </c>
      <c r="E13" s="167">
        <v>5</v>
      </c>
      <c r="F13" s="168"/>
      <c r="G13" s="169"/>
      <c r="H13" s="817" t="s">
        <v>707</v>
      </c>
      <c r="I13" s="816"/>
      <c r="J13" s="170" t="s">
        <v>705</v>
      </c>
      <c r="K13" s="794" t="s">
        <v>45</v>
      </c>
      <c r="L13" s="794" t="s">
        <v>113</v>
      </c>
      <c r="M13" s="170" t="s">
        <v>72</v>
      </c>
      <c r="N13" s="794" t="s">
        <v>59</v>
      </c>
      <c r="O13" s="798" t="s">
        <v>698</v>
      </c>
      <c r="P13" s="798" t="s">
        <v>698</v>
      </c>
      <c r="Q13" s="171"/>
      <c r="R13" s="172"/>
      <c r="S13" s="167"/>
      <c r="T13" s="811"/>
      <c r="U13" s="811"/>
      <c r="V13" s="811"/>
      <c r="W13" s="811"/>
      <c r="X13" s="811"/>
      <c r="Y13" s="811"/>
      <c r="Z13" s="636"/>
      <c r="AA13" s="636"/>
      <c r="AB13" s="636"/>
      <c r="AC13" s="192"/>
      <c r="AD13" s="192"/>
      <c r="AE13" s="192"/>
      <c r="AF13" s="192"/>
      <c r="AG13" s="170" t="s">
        <v>41</v>
      </c>
      <c r="AH13" s="812">
        <v>0</v>
      </c>
    </row>
    <row r="14" spans="1:60" s="175" customFormat="1" ht="36.6" customHeight="1" x14ac:dyDescent="0.3">
      <c r="A14" s="166" t="str">
        <f t="shared" si="0"/>
        <v>ID-DRH-1.2.6</v>
      </c>
      <c r="B14" s="794" t="s">
        <v>45</v>
      </c>
      <c r="C14" s="794">
        <v>1</v>
      </c>
      <c r="D14" s="167">
        <v>2</v>
      </c>
      <c r="E14" s="167">
        <v>6</v>
      </c>
      <c r="F14" s="168"/>
      <c r="G14" s="169"/>
      <c r="H14" s="817" t="s">
        <v>708</v>
      </c>
      <c r="I14" s="816"/>
      <c r="J14" s="170" t="s">
        <v>705</v>
      </c>
      <c r="K14" s="794" t="s">
        <v>45</v>
      </c>
      <c r="L14" s="794" t="s">
        <v>113</v>
      </c>
      <c r="M14" s="170" t="s">
        <v>72</v>
      </c>
      <c r="N14" s="794" t="s">
        <v>59</v>
      </c>
      <c r="O14" s="798" t="s">
        <v>698</v>
      </c>
      <c r="P14" s="798" t="s">
        <v>15</v>
      </c>
      <c r="Q14" s="171"/>
      <c r="R14" s="172"/>
      <c r="S14" s="167"/>
      <c r="T14" s="811"/>
      <c r="U14" s="811"/>
      <c r="V14" s="811"/>
      <c r="W14" s="811"/>
      <c r="X14" s="811"/>
      <c r="Y14" s="811"/>
      <c r="Z14" s="636"/>
      <c r="AA14" s="636"/>
      <c r="AB14" s="636"/>
      <c r="AC14" s="192"/>
      <c r="AD14" s="192"/>
      <c r="AE14" s="192"/>
      <c r="AF14" s="192"/>
      <c r="AG14" s="170" t="s">
        <v>41</v>
      </c>
      <c r="AH14" s="812">
        <v>0</v>
      </c>
    </row>
    <row r="15" spans="1:60" s="175" customFormat="1" ht="35.450000000000003" customHeight="1" x14ac:dyDescent="0.3">
      <c r="A15" s="166" t="str">
        <f t="shared" si="0"/>
        <v>ID-DRH-1.2.7</v>
      </c>
      <c r="B15" s="794" t="s">
        <v>45</v>
      </c>
      <c r="C15" s="794">
        <v>1</v>
      </c>
      <c r="D15" s="167">
        <v>2</v>
      </c>
      <c r="E15" s="167">
        <v>7</v>
      </c>
      <c r="F15" s="168"/>
      <c r="G15" s="169"/>
      <c r="H15" s="817" t="s">
        <v>709</v>
      </c>
      <c r="I15" s="816"/>
      <c r="J15" s="170" t="s">
        <v>705</v>
      </c>
      <c r="K15" s="794" t="s">
        <v>45</v>
      </c>
      <c r="L15" s="794" t="s">
        <v>113</v>
      </c>
      <c r="M15" s="170" t="s">
        <v>72</v>
      </c>
      <c r="N15" s="794" t="s">
        <v>59</v>
      </c>
      <c r="O15" s="798" t="s">
        <v>12</v>
      </c>
      <c r="P15" s="798" t="s">
        <v>12</v>
      </c>
      <c r="Q15" s="171"/>
      <c r="R15" s="172"/>
      <c r="S15" s="167"/>
      <c r="T15" s="811"/>
      <c r="U15" s="811"/>
      <c r="V15" s="811"/>
      <c r="W15" s="811"/>
      <c r="X15" s="811"/>
      <c r="Y15" s="811"/>
      <c r="Z15" s="636"/>
      <c r="AA15" s="636"/>
      <c r="AB15" s="636"/>
      <c r="AC15" s="192"/>
      <c r="AD15" s="192"/>
      <c r="AE15" s="192"/>
      <c r="AF15" s="192"/>
      <c r="AG15" s="170" t="s">
        <v>41</v>
      </c>
      <c r="AH15" s="812">
        <v>0</v>
      </c>
    </row>
    <row r="16" spans="1:60" s="175" customFormat="1" ht="41.25" customHeight="1" x14ac:dyDescent="0.3">
      <c r="A16" s="166" t="str">
        <f t="shared" si="0"/>
        <v>ID-DRH-1.2.8</v>
      </c>
      <c r="B16" s="794" t="s">
        <v>45</v>
      </c>
      <c r="C16" s="794">
        <v>1</v>
      </c>
      <c r="D16" s="167">
        <v>2</v>
      </c>
      <c r="E16" s="167">
        <v>8</v>
      </c>
      <c r="F16" s="168"/>
      <c r="G16" s="169"/>
      <c r="H16" s="537" t="s">
        <v>710</v>
      </c>
      <c r="I16" s="547"/>
      <c r="J16" s="170" t="s">
        <v>711</v>
      </c>
      <c r="K16" s="794" t="s">
        <v>45</v>
      </c>
      <c r="L16" s="794" t="s">
        <v>113</v>
      </c>
      <c r="M16" s="170" t="s">
        <v>72</v>
      </c>
      <c r="N16" s="794" t="s">
        <v>59</v>
      </c>
      <c r="O16" s="798" t="s">
        <v>698</v>
      </c>
      <c r="P16" s="798" t="s">
        <v>15</v>
      </c>
      <c r="Q16" s="171"/>
      <c r="R16" s="172"/>
      <c r="S16" s="167"/>
      <c r="T16" s="811"/>
      <c r="U16" s="811"/>
      <c r="V16" s="811"/>
      <c r="W16" s="811"/>
      <c r="X16" s="811"/>
      <c r="Y16" s="811"/>
      <c r="Z16" s="636"/>
      <c r="AA16" s="636"/>
      <c r="AB16" s="636"/>
      <c r="AC16" s="192"/>
      <c r="AD16" s="192"/>
      <c r="AE16" s="192"/>
      <c r="AF16" s="192"/>
      <c r="AG16" s="170" t="s">
        <v>41</v>
      </c>
      <c r="AH16" s="812">
        <v>0</v>
      </c>
    </row>
    <row r="17" spans="1:60" s="175" customFormat="1" ht="41.25" customHeight="1" x14ac:dyDescent="0.3">
      <c r="A17" s="166" t="str">
        <f t="shared" si="0"/>
        <v>ID-DRH-1.2.9</v>
      </c>
      <c r="B17" s="794" t="s">
        <v>45</v>
      </c>
      <c r="C17" s="794">
        <v>1</v>
      </c>
      <c r="D17" s="167">
        <v>2</v>
      </c>
      <c r="E17" s="167">
        <v>9</v>
      </c>
      <c r="F17" s="168"/>
      <c r="G17" s="169"/>
      <c r="H17" s="543" t="s">
        <v>712</v>
      </c>
      <c r="I17" s="818"/>
      <c r="J17" s="819" t="s">
        <v>713</v>
      </c>
      <c r="K17" s="794" t="s">
        <v>45</v>
      </c>
      <c r="L17" s="794" t="s">
        <v>113</v>
      </c>
      <c r="M17" s="170" t="s">
        <v>72</v>
      </c>
      <c r="N17" s="794" t="s">
        <v>59</v>
      </c>
      <c r="O17" s="798" t="s">
        <v>698</v>
      </c>
      <c r="P17" s="798" t="s">
        <v>15</v>
      </c>
      <c r="Q17" s="171"/>
      <c r="R17" s="172"/>
      <c r="S17" s="167"/>
      <c r="T17" s="811"/>
      <c r="U17" s="811"/>
      <c r="V17" s="811"/>
      <c r="W17" s="811"/>
      <c r="X17" s="811"/>
      <c r="Y17" s="811"/>
      <c r="Z17" s="636"/>
      <c r="AA17" s="636"/>
      <c r="AB17" s="636"/>
      <c r="AC17" s="192"/>
      <c r="AD17" s="192"/>
      <c r="AE17" s="192"/>
      <c r="AF17" s="192"/>
      <c r="AG17" s="170" t="s">
        <v>41</v>
      </c>
      <c r="AH17" s="812">
        <v>0</v>
      </c>
    </row>
    <row r="18" spans="1:60" s="175" customFormat="1" ht="37.5" x14ac:dyDescent="0.3">
      <c r="A18" s="166" t="str">
        <f>+ CONCATENATE("ID", "-", B18, "-",C18, ".", D18, ".", E18)</f>
        <v>ID-DRH-1.2.10</v>
      </c>
      <c r="B18" s="794" t="s">
        <v>45</v>
      </c>
      <c r="C18" s="794">
        <v>1</v>
      </c>
      <c r="D18" s="167">
        <v>2</v>
      </c>
      <c r="E18" s="167">
        <v>10</v>
      </c>
      <c r="F18" s="168"/>
      <c r="G18" s="169"/>
      <c r="H18" s="201" t="s">
        <v>714</v>
      </c>
      <c r="I18" s="168"/>
      <c r="J18" s="170" t="s">
        <v>715</v>
      </c>
      <c r="K18" s="794" t="s">
        <v>45</v>
      </c>
      <c r="L18" s="794" t="s">
        <v>113</v>
      </c>
      <c r="M18" s="170" t="s">
        <v>106</v>
      </c>
      <c r="N18" s="794" t="s">
        <v>59</v>
      </c>
      <c r="O18" s="798" t="s">
        <v>698</v>
      </c>
      <c r="P18" s="798" t="s">
        <v>15</v>
      </c>
      <c r="Q18" s="171"/>
      <c r="R18" s="172"/>
      <c r="S18" s="167"/>
      <c r="T18" s="811"/>
      <c r="U18" s="811"/>
      <c r="V18" s="811"/>
      <c r="W18" s="811"/>
      <c r="X18" s="811"/>
      <c r="Y18" s="811"/>
      <c r="Z18" s="636"/>
      <c r="AA18" s="636"/>
      <c r="AB18" s="636"/>
      <c r="AC18" s="192"/>
      <c r="AD18" s="192"/>
      <c r="AE18" s="192"/>
      <c r="AF18" s="192"/>
      <c r="AG18" s="170" t="s">
        <v>41</v>
      </c>
      <c r="AH18" s="178">
        <v>0</v>
      </c>
    </row>
    <row r="19" spans="1:60" s="175" customFormat="1" ht="32.25" customHeight="1" x14ac:dyDescent="0.3">
      <c r="A19" s="166"/>
      <c r="B19" s="794"/>
      <c r="C19" s="794"/>
      <c r="D19" s="167"/>
      <c r="E19" s="167"/>
      <c r="F19" s="168"/>
      <c r="G19" s="169"/>
      <c r="H19" s="201" t="s">
        <v>716</v>
      </c>
      <c r="I19" s="168"/>
      <c r="J19" s="170" t="s">
        <v>717</v>
      </c>
      <c r="K19" s="794" t="s">
        <v>45</v>
      </c>
      <c r="L19" s="794" t="s">
        <v>113</v>
      </c>
      <c r="M19" s="170" t="s">
        <v>106</v>
      </c>
      <c r="N19" s="794" t="s">
        <v>59</v>
      </c>
      <c r="O19" s="798" t="s">
        <v>698</v>
      </c>
      <c r="P19" s="798" t="s">
        <v>15</v>
      </c>
      <c r="Q19" s="171"/>
      <c r="R19" s="172"/>
      <c r="S19" s="167"/>
      <c r="T19" s="811"/>
      <c r="U19" s="811"/>
      <c r="V19" s="811"/>
      <c r="W19" s="811"/>
      <c r="X19" s="811"/>
      <c r="Y19" s="811"/>
      <c r="Z19" s="636"/>
      <c r="AA19" s="636"/>
      <c r="AB19" s="636"/>
      <c r="AC19" s="176"/>
      <c r="AD19" s="176"/>
      <c r="AE19" s="176"/>
      <c r="AF19" s="176"/>
      <c r="AG19" s="170" t="s">
        <v>41</v>
      </c>
      <c r="AH19" s="812">
        <v>0</v>
      </c>
    </row>
    <row r="20" spans="1:60" s="175" customFormat="1" ht="32.25" customHeight="1" x14ac:dyDescent="0.3">
      <c r="A20" s="166"/>
      <c r="B20" s="794"/>
      <c r="C20" s="794"/>
      <c r="D20" s="167"/>
      <c r="E20" s="167"/>
      <c r="F20" s="168"/>
      <c r="G20" s="169"/>
      <c r="H20" s="201" t="s">
        <v>718</v>
      </c>
      <c r="I20" s="168"/>
      <c r="J20" s="170" t="s">
        <v>719</v>
      </c>
      <c r="K20" s="794" t="s">
        <v>45</v>
      </c>
      <c r="L20" s="794" t="s">
        <v>113</v>
      </c>
      <c r="M20" s="170" t="s">
        <v>72</v>
      </c>
      <c r="N20" s="794" t="s">
        <v>59</v>
      </c>
      <c r="O20" s="798" t="s">
        <v>698</v>
      </c>
      <c r="P20" s="798" t="s">
        <v>15</v>
      </c>
      <c r="Q20" s="171"/>
      <c r="R20" s="172"/>
      <c r="S20" s="167"/>
      <c r="T20" s="811"/>
      <c r="U20" s="811"/>
      <c r="V20" s="811"/>
      <c r="W20" s="811"/>
      <c r="X20" s="811"/>
      <c r="Y20" s="811"/>
      <c r="Z20" s="636"/>
      <c r="AA20" s="636"/>
      <c r="AB20" s="636"/>
      <c r="AC20" s="176"/>
      <c r="AD20" s="176"/>
      <c r="AE20" s="176"/>
      <c r="AF20" s="176"/>
      <c r="AG20" s="170" t="s">
        <v>41</v>
      </c>
      <c r="AH20" s="812">
        <v>0</v>
      </c>
    </row>
    <row r="21" spans="1:60" s="165" customFormat="1" ht="37.5" x14ac:dyDescent="0.3">
      <c r="A21" s="584"/>
      <c r="B21" s="585"/>
      <c r="C21" s="585">
        <v>1</v>
      </c>
      <c r="D21" s="585">
        <v>2</v>
      </c>
      <c r="E21" s="585"/>
      <c r="F21" s="155"/>
      <c r="G21" s="154" t="s">
        <v>720</v>
      </c>
      <c r="H21" s="155"/>
      <c r="I21" s="155"/>
      <c r="J21" s="156"/>
      <c r="K21" s="152"/>
      <c r="L21" s="603"/>
      <c r="M21" s="156"/>
      <c r="N21" s="152"/>
      <c r="O21" s="156" t="s">
        <v>12</v>
      </c>
      <c r="P21" s="156" t="s">
        <v>15</v>
      </c>
      <c r="Q21" s="156" t="s">
        <v>266</v>
      </c>
      <c r="R21" s="158">
        <v>1</v>
      </c>
      <c r="S21" s="158" t="s">
        <v>40</v>
      </c>
      <c r="T21" s="810">
        <v>0.2</v>
      </c>
      <c r="U21" s="790">
        <v>0.25</v>
      </c>
      <c r="V21" s="790"/>
      <c r="W21" s="790">
        <v>0.25</v>
      </c>
      <c r="X21" s="791"/>
      <c r="Y21" s="790">
        <v>0.25</v>
      </c>
      <c r="Z21" s="792"/>
      <c r="AA21" s="790">
        <v>0.25</v>
      </c>
      <c r="AB21" s="793"/>
      <c r="AC21" s="162"/>
      <c r="AD21" s="162"/>
      <c r="AE21" s="162"/>
      <c r="AF21" s="162"/>
      <c r="AG21" s="156" t="s">
        <v>41</v>
      </c>
      <c r="AH21" s="163">
        <f>SUM(AH22:AH25)</f>
        <v>18000</v>
      </c>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row>
    <row r="22" spans="1:60" s="175" customFormat="1" ht="36" customHeight="1" x14ac:dyDescent="0.3">
      <c r="A22" s="166"/>
      <c r="B22" s="794"/>
      <c r="C22" s="794"/>
      <c r="D22" s="167"/>
      <c r="E22" s="167"/>
      <c r="F22" s="168"/>
      <c r="G22" s="169"/>
      <c r="H22" s="201" t="s">
        <v>721</v>
      </c>
      <c r="I22" s="168"/>
      <c r="J22" s="170" t="s">
        <v>722</v>
      </c>
      <c r="K22" s="794" t="s">
        <v>45</v>
      </c>
      <c r="L22" s="794" t="s">
        <v>113</v>
      </c>
      <c r="M22" s="170" t="s">
        <v>72</v>
      </c>
      <c r="N22" s="794" t="s">
        <v>59</v>
      </c>
      <c r="O22" s="798" t="s">
        <v>698</v>
      </c>
      <c r="P22" s="798" t="s">
        <v>15</v>
      </c>
      <c r="Q22" s="171"/>
      <c r="R22" s="204"/>
      <c r="S22" s="205"/>
      <c r="T22" s="820"/>
      <c r="U22" s="820"/>
      <c r="V22" s="820"/>
      <c r="W22" s="820"/>
      <c r="X22" s="820"/>
      <c r="Y22" s="820"/>
      <c r="Z22" s="821"/>
      <c r="AA22" s="821"/>
      <c r="AB22" s="821"/>
      <c r="AC22" s="822"/>
      <c r="AD22" s="822"/>
      <c r="AE22" s="822"/>
      <c r="AF22" s="822"/>
      <c r="AG22" s="170" t="s">
        <v>41</v>
      </c>
      <c r="AH22" s="812">
        <v>0</v>
      </c>
    </row>
    <row r="23" spans="1:60" s="175" customFormat="1" ht="36" customHeight="1" x14ac:dyDescent="0.3">
      <c r="A23" s="166"/>
      <c r="B23" s="794"/>
      <c r="C23" s="794"/>
      <c r="D23" s="167"/>
      <c r="E23" s="167"/>
      <c r="F23" s="168"/>
      <c r="G23" s="169"/>
      <c r="H23" s="546" t="s">
        <v>723</v>
      </c>
      <c r="I23" s="168"/>
      <c r="J23" s="170" t="s">
        <v>724</v>
      </c>
      <c r="K23" s="794" t="s">
        <v>45</v>
      </c>
      <c r="L23" s="794" t="s">
        <v>725</v>
      </c>
      <c r="M23" s="170" t="s">
        <v>58</v>
      </c>
      <c r="N23" s="794" t="s">
        <v>59</v>
      </c>
      <c r="O23" s="798" t="s">
        <v>698</v>
      </c>
      <c r="P23" s="798" t="s">
        <v>15</v>
      </c>
      <c r="Q23" s="171"/>
      <c r="R23" s="204"/>
      <c r="S23" s="205"/>
      <c r="T23" s="820"/>
      <c r="U23" s="820"/>
      <c r="V23" s="820"/>
      <c r="W23" s="820"/>
      <c r="X23" s="820"/>
      <c r="Y23" s="820"/>
      <c r="Z23" s="821"/>
      <c r="AA23" s="821"/>
      <c r="AB23" s="821"/>
      <c r="AC23" s="822"/>
      <c r="AD23" s="822"/>
      <c r="AE23" s="822"/>
      <c r="AF23" s="822"/>
      <c r="AG23" s="170" t="s">
        <v>41</v>
      </c>
      <c r="AH23" s="812">
        <v>0</v>
      </c>
    </row>
    <row r="24" spans="1:60" s="175" customFormat="1" ht="36" customHeight="1" x14ac:dyDescent="0.3">
      <c r="A24" s="166"/>
      <c r="B24" s="794"/>
      <c r="C24" s="794"/>
      <c r="D24" s="167"/>
      <c r="E24" s="167"/>
      <c r="F24" s="168"/>
      <c r="G24" s="169"/>
      <c r="H24" s="201" t="s">
        <v>726</v>
      </c>
      <c r="I24" s="168"/>
      <c r="J24" s="170" t="s">
        <v>727</v>
      </c>
      <c r="K24" s="794" t="s">
        <v>45</v>
      </c>
      <c r="L24" s="794" t="s">
        <v>725</v>
      </c>
      <c r="M24" s="170" t="s">
        <v>72</v>
      </c>
      <c r="N24" s="794" t="s">
        <v>59</v>
      </c>
      <c r="O24" s="798" t="s">
        <v>698</v>
      </c>
      <c r="P24" s="798" t="s">
        <v>15</v>
      </c>
      <c r="Q24" s="171"/>
      <c r="R24" s="204"/>
      <c r="S24" s="205"/>
      <c r="T24" s="820"/>
      <c r="U24" s="820"/>
      <c r="V24" s="820"/>
      <c r="W24" s="820"/>
      <c r="X24" s="820"/>
      <c r="Y24" s="820"/>
      <c r="Z24" s="821"/>
      <c r="AA24" s="821"/>
      <c r="AB24" s="821"/>
      <c r="AC24" s="822"/>
      <c r="AD24" s="822"/>
      <c r="AE24" s="822"/>
      <c r="AF24" s="822"/>
      <c r="AG24" s="170" t="s">
        <v>41</v>
      </c>
      <c r="AH24" s="812">
        <v>18000</v>
      </c>
    </row>
    <row r="25" spans="1:60" s="175" customFormat="1" ht="36" customHeight="1" x14ac:dyDescent="0.3">
      <c r="A25" s="166"/>
      <c r="B25" s="794"/>
      <c r="C25" s="794"/>
      <c r="D25" s="167"/>
      <c r="E25" s="167"/>
      <c r="F25" s="168"/>
      <c r="G25" s="169"/>
      <c r="H25" s="201" t="s">
        <v>728</v>
      </c>
      <c r="I25" s="168"/>
      <c r="J25" s="170" t="s">
        <v>729</v>
      </c>
      <c r="K25" s="794" t="s">
        <v>45</v>
      </c>
      <c r="L25" s="794" t="s">
        <v>113</v>
      </c>
      <c r="M25" s="170" t="s">
        <v>72</v>
      </c>
      <c r="N25" s="794" t="s">
        <v>59</v>
      </c>
      <c r="O25" s="798" t="s">
        <v>698</v>
      </c>
      <c r="P25" s="798" t="s">
        <v>15</v>
      </c>
      <c r="Q25" s="171"/>
      <c r="R25" s="204"/>
      <c r="S25" s="205"/>
      <c r="T25" s="820"/>
      <c r="U25" s="820"/>
      <c r="V25" s="820"/>
      <c r="W25" s="820"/>
      <c r="X25" s="820"/>
      <c r="Y25" s="820"/>
      <c r="Z25" s="821"/>
      <c r="AA25" s="821"/>
      <c r="AB25" s="821"/>
      <c r="AC25" s="822"/>
      <c r="AD25" s="822"/>
      <c r="AE25" s="822"/>
      <c r="AF25" s="822"/>
      <c r="AG25" s="170" t="s">
        <v>41</v>
      </c>
      <c r="AH25" s="812">
        <v>0</v>
      </c>
    </row>
    <row r="26" spans="1:60" s="151" customFormat="1" ht="37.5" x14ac:dyDescent="0.3">
      <c r="A26" s="581"/>
      <c r="B26" s="582"/>
      <c r="C26" s="582">
        <v>2</v>
      </c>
      <c r="D26" s="582"/>
      <c r="E26" s="582"/>
      <c r="F26" s="783" t="s">
        <v>730</v>
      </c>
      <c r="G26" s="199"/>
      <c r="H26" s="199"/>
      <c r="I26" s="199"/>
      <c r="J26" s="139"/>
      <c r="K26" s="142"/>
      <c r="L26" s="823"/>
      <c r="M26" s="139"/>
      <c r="N26" s="142"/>
      <c r="O26" s="139" t="s">
        <v>12</v>
      </c>
      <c r="P26" s="139" t="s">
        <v>15</v>
      </c>
      <c r="Q26" s="139" t="s">
        <v>266</v>
      </c>
      <c r="R26" s="144">
        <v>1</v>
      </c>
      <c r="S26" s="784" t="s">
        <v>40</v>
      </c>
      <c r="T26" s="785">
        <v>0.2</v>
      </c>
      <c r="U26" s="787"/>
      <c r="V26" s="787"/>
      <c r="W26" s="787"/>
      <c r="X26" s="787"/>
      <c r="Y26" s="787"/>
      <c r="Z26" s="787"/>
      <c r="AA26" s="787"/>
      <c r="AB26" s="787"/>
      <c r="AC26" s="147"/>
      <c r="AD26" s="147"/>
      <c r="AE26" s="147"/>
      <c r="AF26" s="147"/>
      <c r="AG26" s="148" t="s">
        <v>41</v>
      </c>
      <c r="AH26" s="149">
        <f>AH27+AH30+AH45</f>
        <v>1648020</v>
      </c>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row>
    <row r="27" spans="1:60" s="165" customFormat="1" ht="37.5" x14ac:dyDescent="0.3">
      <c r="A27" s="584"/>
      <c r="B27" s="585"/>
      <c r="C27" s="585">
        <v>2</v>
      </c>
      <c r="D27" s="585">
        <v>1</v>
      </c>
      <c r="E27" s="585"/>
      <c r="F27" s="155"/>
      <c r="G27" s="154" t="s">
        <v>731</v>
      </c>
      <c r="H27" s="155"/>
      <c r="I27" s="155"/>
      <c r="J27" s="152"/>
      <c r="K27" s="152"/>
      <c r="L27" s="603"/>
      <c r="M27" s="156"/>
      <c r="N27" s="152"/>
      <c r="O27" s="156" t="s">
        <v>12</v>
      </c>
      <c r="P27" s="156" t="s">
        <v>15</v>
      </c>
      <c r="Q27" s="156" t="s">
        <v>266</v>
      </c>
      <c r="R27" s="158">
        <v>1</v>
      </c>
      <c r="S27" s="158" t="s">
        <v>40</v>
      </c>
      <c r="T27" s="790">
        <v>0.05</v>
      </c>
      <c r="U27" s="790">
        <v>0.25</v>
      </c>
      <c r="V27" s="790"/>
      <c r="W27" s="790">
        <v>0.25</v>
      </c>
      <c r="X27" s="791"/>
      <c r="Y27" s="790">
        <v>0.25</v>
      </c>
      <c r="Z27" s="792"/>
      <c r="AA27" s="790">
        <v>0.25</v>
      </c>
      <c r="AB27" s="793"/>
      <c r="AC27" s="162"/>
      <c r="AD27" s="162"/>
      <c r="AE27" s="162"/>
      <c r="AF27" s="162"/>
      <c r="AG27" s="156" t="s">
        <v>41</v>
      </c>
      <c r="AH27" s="163">
        <f>SUM(AH28:AH29)</f>
        <v>1648020</v>
      </c>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row>
    <row r="28" spans="1:60" s="175" customFormat="1" ht="37.5" x14ac:dyDescent="0.3">
      <c r="A28" s="166" t="str">
        <f t="shared" ref="A28:A48" si="1">+ CONCATENATE("ID", "-", B28, "-",C28, ".", D28, ".", E28)</f>
        <v>ID-DRH-2.1.1</v>
      </c>
      <c r="B28" s="794" t="s">
        <v>45</v>
      </c>
      <c r="C28" s="167">
        <v>2</v>
      </c>
      <c r="D28" s="167">
        <v>1</v>
      </c>
      <c r="E28" s="167">
        <v>1</v>
      </c>
      <c r="F28" s="168"/>
      <c r="G28" s="169"/>
      <c r="H28" s="168" t="s">
        <v>732</v>
      </c>
      <c r="I28" s="169"/>
      <c r="J28" s="170" t="s">
        <v>733</v>
      </c>
      <c r="K28" s="794" t="s">
        <v>45</v>
      </c>
      <c r="L28" s="794" t="s">
        <v>113</v>
      </c>
      <c r="M28" s="170" t="s">
        <v>734</v>
      </c>
      <c r="N28" s="794" t="s">
        <v>59</v>
      </c>
      <c r="O28" s="170" t="s">
        <v>12</v>
      </c>
      <c r="P28" s="170" t="s">
        <v>15</v>
      </c>
      <c r="Q28" s="171"/>
      <c r="R28" s="172"/>
      <c r="S28" s="167"/>
      <c r="T28" s="824"/>
      <c r="U28" s="811"/>
      <c r="V28" s="811"/>
      <c r="W28" s="811"/>
      <c r="X28" s="811"/>
      <c r="Y28" s="811"/>
      <c r="Z28" s="636"/>
      <c r="AA28" s="636"/>
      <c r="AB28" s="636"/>
      <c r="AC28" s="173"/>
      <c r="AD28" s="173"/>
      <c r="AE28" s="173"/>
      <c r="AF28" s="173"/>
      <c r="AG28" s="170" t="s">
        <v>41</v>
      </c>
      <c r="AH28" s="178">
        <v>0</v>
      </c>
    </row>
    <row r="29" spans="1:60" s="175" customFormat="1" ht="37.5" x14ac:dyDescent="0.3">
      <c r="A29" s="166" t="str">
        <f>+ CONCATENATE("ID", "-", B29, "-",C29, ".", D29, ".", E29)</f>
        <v>ID-DRH-2.1.2</v>
      </c>
      <c r="B29" s="794" t="s">
        <v>45</v>
      </c>
      <c r="C29" s="167">
        <v>2</v>
      </c>
      <c r="D29" s="167">
        <v>1</v>
      </c>
      <c r="E29" s="167">
        <v>2</v>
      </c>
      <c r="F29" s="168"/>
      <c r="G29" s="169"/>
      <c r="H29" s="168" t="s">
        <v>735</v>
      </c>
      <c r="I29" s="169"/>
      <c r="J29" s="170" t="s">
        <v>736</v>
      </c>
      <c r="K29" s="794" t="s">
        <v>45</v>
      </c>
      <c r="L29" s="794" t="s">
        <v>113</v>
      </c>
      <c r="M29" s="170" t="s">
        <v>72</v>
      </c>
      <c r="N29" s="794" t="s">
        <v>59</v>
      </c>
      <c r="O29" s="170" t="s">
        <v>12</v>
      </c>
      <c r="P29" s="170" t="s">
        <v>15</v>
      </c>
      <c r="Q29" s="171"/>
      <c r="R29" s="172"/>
      <c r="S29" s="167"/>
      <c r="T29" s="824"/>
      <c r="U29" s="811"/>
      <c r="V29" s="811"/>
      <c r="W29" s="811"/>
      <c r="X29" s="811"/>
      <c r="Y29" s="811"/>
      <c r="Z29" s="636"/>
      <c r="AA29" s="636"/>
      <c r="AB29" s="636"/>
      <c r="AC29" s="173"/>
      <c r="AD29" s="173"/>
      <c r="AE29" s="173"/>
      <c r="AF29" s="173"/>
      <c r="AG29" s="170" t="s">
        <v>41</v>
      </c>
      <c r="AH29" s="178">
        <f>1322500+325520</f>
        <v>1648020</v>
      </c>
    </row>
    <row r="30" spans="1:60" s="165" customFormat="1" ht="37.5" x14ac:dyDescent="0.3">
      <c r="A30" s="584"/>
      <c r="B30" s="585"/>
      <c r="C30" s="585">
        <v>2</v>
      </c>
      <c r="D30" s="585">
        <v>2</v>
      </c>
      <c r="E30" s="585"/>
      <c r="F30" s="155"/>
      <c r="G30" s="154" t="s">
        <v>737</v>
      </c>
      <c r="H30" s="155"/>
      <c r="I30" s="155"/>
      <c r="J30" s="156"/>
      <c r="K30" s="152"/>
      <c r="L30" s="603"/>
      <c r="M30" s="156"/>
      <c r="N30" s="152"/>
      <c r="O30" s="156" t="s">
        <v>12</v>
      </c>
      <c r="P30" s="156" t="s">
        <v>15</v>
      </c>
      <c r="Q30" s="156" t="s">
        <v>266</v>
      </c>
      <c r="R30" s="158">
        <v>1</v>
      </c>
      <c r="S30" s="158" t="s">
        <v>40</v>
      </c>
      <c r="T30" s="790">
        <v>0.05</v>
      </c>
      <c r="U30" s="790">
        <v>0.25</v>
      </c>
      <c r="V30" s="790"/>
      <c r="W30" s="790">
        <v>0.25</v>
      </c>
      <c r="X30" s="791"/>
      <c r="Y30" s="790">
        <v>0.25</v>
      </c>
      <c r="Z30" s="792"/>
      <c r="AA30" s="790">
        <v>0.25</v>
      </c>
      <c r="AB30" s="793"/>
      <c r="AC30" s="162"/>
      <c r="AD30" s="162"/>
      <c r="AE30" s="162"/>
      <c r="AF30" s="162"/>
      <c r="AG30" s="156" t="s">
        <v>41</v>
      </c>
      <c r="AH30" s="163">
        <f>SUM(AH31:AH44)</f>
        <v>0</v>
      </c>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row>
    <row r="31" spans="1:60" s="175" customFormat="1" ht="35.450000000000003" customHeight="1" x14ac:dyDescent="0.3">
      <c r="A31" s="166" t="str">
        <f>+ CONCATENATE("ID", "-", B31, "-",C31, ".", D31, ".", E31)</f>
        <v>ID-DRH-2.2.1</v>
      </c>
      <c r="B31" s="794" t="s">
        <v>45</v>
      </c>
      <c r="C31" s="167">
        <v>2</v>
      </c>
      <c r="D31" s="167">
        <v>2</v>
      </c>
      <c r="E31" s="167">
        <v>1</v>
      </c>
      <c r="F31" s="168"/>
      <c r="G31" s="169"/>
      <c r="H31" s="168" t="s">
        <v>738</v>
      </c>
      <c r="I31" s="168"/>
      <c r="J31" s="170" t="s">
        <v>739</v>
      </c>
      <c r="K31" s="794" t="s">
        <v>45</v>
      </c>
      <c r="L31" s="794" t="s">
        <v>113</v>
      </c>
      <c r="M31" s="170" t="s">
        <v>38</v>
      </c>
      <c r="N31" s="794" t="s">
        <v>59</v>
      </c>
      <c r="O31" s="170" t="s">
        <v>12</v>
      </c>
      <c r="P31" s="170" t="s">
        <v>15</v>
      </c>
      <c r="Q31" s="171"/>
      <c r="R31" s="172"/>
      <c r="S31" s="167"/>
      <c r="T31" s="824"/>
      <c r="U31" s="811"/>
      <c r="V31" s="811"/>
      <c r="W31" s="811"/>
      <c r="X31" s="811"/>
      <c r="Y31" s="811"/>
      <c r="Z31" s="636"/>
      <c r="AA31" s="636"/>
      <c r="AB31" s="636"/>
      <c r="AC31" s="173"/>
      <c r="AD31" s="173"/>
      <c r="AE31" s="173"/>
      <c r="AF31" s="173"/>
      <c r="AG31" s="170" t="s">
        <v>41</v>
      </c>
      <c r="AH31" s="178">
        <v>0</v>
      </c>
    </row>
    <row r="32" spans="1:60" s="175" customFormat="1" ht="25.5" hidden="1" customHeight="1" x14ac:dyDescent="0.3">
      <c r="A32" s="166" t="str">
        <f t="shared" ref="A32:A43" si="2">+ CONCATENATE("ID", "-", B32, "-",C32, ".", D32, ".", E32)</f>
        <v>ID-DRH-2.2.1</v>
      </c>
      <c r="B32" s="794" t="s">
        <v>45</v>
      </c>
      <c r="C32" s="167">
        <v>2</v>
      </c>
      <c r="D32" s="167">
        <v>2</v>
      </c>
      <c r="E32" s="167">
        <v>1</v>
      </c>
      <c r="F32" s="168"/>
      <c r="G32" s="169"/>
      <c r="H32" s="168"/>
      <c r="I32" s="825" t="s">
        <v>740</v>
      </c>
      <c r="J32" s="170" t="s">
        <v>739</v>
      </c>
      <c r="K32" s="794" t="s">
        <v>45</v>
      </c>
      <c r="L32" s="794" t="s">
        <v>113</v>
      </c>
      <c r="M32" s="170" t="s">
        <v>38</v>
      </c>
      <c r="N32" s="794" t="s">
        <v>59</v>
      </c>
      <c r="O32" s="170" t="s">
        <v>12</v>
      </c>
      <c r="P32" s="170" t="s">
        <v>12</v>
      </c>
      <c r="Q32" s="171"/>
      <c r="R32" s="172"/>
      <c r="S32" s="167"/>
      <c r="T32" s="824"/>
      <c r="U32" s="811"/>
      <c r="V32" s="811"/>
      <c r="W32" s="811"/>
      <c r="X32" s="811"/>
      <c r="Y32" s="811"/>
      <c r="Z32" s="636"/>
      <c r="AA32" s="636"/>
      <c r="AB32" s="636"/>
      <c r="AC32" s="173"/>
      <c r="AD32" s="173"/>
      <c r="AE32" s="173"/>
      <c r="AF32" s="173"/>
      <c r="AG32" s="170" t="s">
        <v>41</v>
      </c>
      <c r="AH32" s="178">
        <v>0</v>
      </c>
    </row>
    <row r="33" spans="1:60" s="175" customFormat="1" ht="25.5" hidden="1" customHeight="1" x14ac:dyDescent="0.3">
      <c r="A33" s="166" t="str">
        <f t="shared" si="2"/>
        <v>ID-DRH-2.2.1</v>
      </c>
      <c r="B33" s="794" t="s">
        <v>45</v>
      </c>
      <c r="C33" s="167">
        <v>2</v>
      </c>
      <c r="D33" s="167">
        <v>2</v>
      </c>
      <c r="E33" s="167">
        <v>1</v>
      </c>
      <c r="F33" s="168"/>
      <c r="G33" s="169"/>
      <c r="H33" s="544"/>
      <c r="I33" s="826" t="s">
        <v>741</v>
      </c>
      <c r="J33" s="170" t="s">
        <v>739</v>
      </c>
      <c r="K33" s="794" t="s">
        <v>45</v>
      </c>
      <c r="L33" s="794" t="s">
        <v>113</v>
      </c>
      <c r="M33" s="170" t="s">
        <v>38</v>
      </c>
      <c r="N33" s="794" t="s">
        <v>59</v>
      </c>
      <c r="O33" s="170" t="s">
        <v>12</v>
      </c>
      <c r="P33" s="170" t="s">
        <v>12</v>
      </c>
      <c r="Q33" s="171"/>
      <c r="R33" s="172"/>
      <c r="S33" s="167"/>
      <c r="T33" s="824"/>
      <c r="U33" s="811"/>
      <c r="V33" s="811"/>
      <c r="W33" s="811"/>
      <c r="X33" s="811"/>
      <c r="Y33" s="811"/>
      <c r="Z33" s="636"/>
      <c r="AA33" s="636"/>
      <c r="AB33" s="636"/>
      <c r="AC33" s="173"/>
      <c r="AD33" s="173"/>
      <c r="AE33" s="173"/>
      <c r="AF33" s="173"/>
      <c r="AG33" s="170" t="s">
        <v>41</v>
      </c>
      <c r="AH33" s="178">
        <v>0</v>
      </c>
    </row>
    <row r="34" spans="1:60" s="175" customFormat="1" ht="25.5" hidden="1" customHeight="1" x14ac:dyDescent="0.3">
      <c r="A34" s="166" t="str">
        <f t="shared" si="2"/>
        <v>ID-DRH-2.2.1</v>
      </c>
      <c r="B34" s="794" t="s">
        <v>45</v>
      </c>
      <c r="C34" s="167">
        <v>2</v>
      </c>
      <c r="D34" s="167">
        <v>2</v>
      </c>
      <c r="E34" s="167">
        <v>1</v>
      </c>
      <c r="F34" s="168"/>
      <c r="G34" s="169"/>
      <c r="H34" s="544"/>
      <c r="I34" s="826" t="s">
        <v>742</v>
      </c>
      <c r="J34" s="170" t="s">
        <v>739</v>
      </c>
      <c r="K34" s="794" t="s">
        <v>45</v>
      </c>
      <c r="L34" s="794" t="s">
        <v>113</v>
      </c>
      <c r="M34" s="170" t="s">
        <v>38</v>
      </c>
      <c r="N34" s="794" t="s">
        <v>59</v>
      </c>
      <c r="O34" s="170" t="s">
        <v>13</v>
      </c>
      <c r="P34" s="170" t="s">
        <v>13</v>
      </c>
      <c r="Q34" s="170"/>
      <c r="R34" s="172"/>
      <c r="S34" s="167"/>
      <c r="T34" s="824"/>
      <c r="U34" s="811"/>
      <c r="V34" s="811"/>
      <c r="W34" s="811"/>
      <c r="X34" s="811"/>
      <c r="Y34" s="811"/>
      <c r="Z34" s="636"/>
      <c r="AA34" s="636"/>
      <c r="AB34" s="636"/>
      <c r="AC34" s="173"/>
      <c r="AD34" s="173"/>
      <c r="AE34" s="173"/>
      <c r="AF34" s="173"/>
      <c r="AG34" s="170" t="s">
        <v>41</v>
      </c>
      <c r="AH34" s="178">
        <v>0</v>
      </c>
    </row>
    <row r="35" spans="1:60" s="175" customFormat="1" ht="25.5" hidden="1" customHeight="1" x14ac:dyDescent="0.3">
      <c r="A35" s="166" t="str">
        <f t="shared" si="2"/>
        <v>ID-DRH-2.2.1</v>
      </c>
      <c r="B35" s="794" t="s">
        <v>45</v>
      </c>
      <c r="C35" s="167">
        <v>2</v>
      </c>
      <c r="D35" s="167">
        <v>2</v>
      </c>
      <c r="E35" s="167">
        <v>1</v>
      </c>
      <c r="F35" s="168"/>
      <c r="G35" s="169"/>
      <c r="H35" s="544"/>
      <c r="I35" s="826" t="s">
        <v>743</v>
      </c>
      <c r="J35" s="170" t="s">
        <v>739</v>
      </c>
      <c r="K35" s="794" t="s">
        <v>45</v>
      </c>
      <c r="L35" s="794" t="s">
        <v>113</v>
      </c>
      <c r="M35" s="170" t="s">
        <v>38</v>
      </c>
      <c r="N35" s="794" t="s">
        <v>59</v>
      </c>
      <c r="O35" s="170" t="s">
        <v>13</v>
      </c>
      <c r="P35" s="170" t="s">
        <v>13</v>
      </c>
      <c r="Q35" s="171"/>
      <c r="R35" s="172"/>
      <c r="S35" s="167"/>
      <c r="T35" s="824"/>
      <c r="U35" s="811"/>
      <c r="V35" s="811"/>
      <c r="W35" s="811"/>
      <c r="X35" s="811"/>
      <c r="Y35" s="811"/>
      <c r="Z35" s="636"/>
      <c r="AA35" s="636"/>
      <c r="AB35" s="636"/>
      <c r="AC35" s="173"/>
      <c r="AD35" s="173"/>
      <c r="AE35" s="173"/>
      <c r="AF35" s="173"/>
      <c r="AG35" s="170" t="s">
        <v>41</v>
      </c>
      <c r="AH35" s="178">
        <v>0</v>
      </c>
    </row>
    <row r="36" spans="1:60" s="175" customFormat="1" ht="25.5" hidden="1" customHeight="1" x14ac:dyDescent="0.3">
      <c r="A36" s="166" t="str">
        <f t="shared" si="2"/>
        <v>ID-DRH-2.2.1</v>
      </c>
      <c r="B36" s="794" t="s">
        <v>45</v>
      </c>
      <c r="C36" s="167">
        <v>2</v>
      </c>
      <c r="D36" s="167">
        <v>2</v>
      </c>
      <c r="E36" s="167">
        <v>1</v>
      </c>
      <c r="F36" s="168"/>
      <c r="G36" s="169"/>
      <c r="H36" s="544"/>
      <c r="I36" s="826" t="s">
        <v>744</v>
      </c>
      <c r="J36" s="170" t="s">
        <v>739</v>
      </c>
      <c r="K36" s="794" t="s">
        <v>45</v>
      </c>
      <c r="L36" s="794" t="s">
        <v>113</v>
      </c>
      <c r="M36" s="170" t="s">
        <v>38</v>
      </c>
      <c r="N36" s="794" t="s">
        <v>59</v>
      </c>
      <c r="O36" s="170" t="s">
        <v>14</v>
      </c>
      <c r="P36" s="170" t="s">
        <v>14</v>
      </c>
      <c r="Q36" s="171"/>
      <c r="R36" s="172"/>
      <c r="S36" s="167"/>
      <c r="T36" s="824"/>
      <c r="U36" s="811"/>
      <c r="V36" s="811"/>
      <c r="W36" s="811"/>
      <c r="X36" s="811"/>
      <c r="Y36" s="811"/>
      <c r="Z36" s="636"/>
      <c r="AA36" s="636"/>
      <c r="AB36" s="636"/>
      <c r="AC36" s="173"/>
      <c r="AD36" s="173"/>
      <c r="AE36" s="173"/>
      <c r="AF36" s="173"/>
      <c r="AG36" s="170" t="s">
        <v>41</v>
      </c>
      <c r="AH36" s="178">
        <v>0</v>
      </c>
    </row>
    <row r="37" spans="1:60" s="175" customFormat="1" ht="25.5" hidden="1" customHeight="1" x14ac:dyDescent="0.3">
      <c r="A37" s="166" t="str">
        <f t="shared" si="2"/>
        <v>ID-DRH-2.2.1</v>
      </c>
      <c r="B37" s="794" t="s">
        <v>45</v>
      </c>
      <c r="C37" s="167">
        <v>2</v>
      </c>
      <c r="D37" s="167">
        <v>2</v>
      </c>
      <c r="E37" s="167">
        <v>1</v>
      </c>
      <c r="F37" s="168"/>
      <c r="G37" s="169"/>
      <c r="H37" s="544"/>
      <c r="I37" s="826" t="s">
        <v>745</v>
      </c>
      <c r="J37" s="170" t="s">
        <v>739</v>
      </c>
      <c r="K37" s="794" t="s">
        <v>45</v>
      </c>
      <c r="L37" s="794" t="s">
        <v>113</v>
      </c>
      <c r="M37" s="170" t="s">
        <v>38</v>
      </c>
      <c r="N37" s="794" t="s">
        <v>59</v>
      </c>
      <c r="O37" s="170" t="s">
        <v>15</v>
      </c>
      <c r="P37" s="170" t="s">
        <v>15</v>
      </c>
      <c r="Q37" s="171"/>
      <c r="R37" s="172"/>
      <c r="S37" s="167"/>
      <c r="T37" s="824"/>
      <c r="U37" s="811"/>
      <c r="V37" s="811"/>
      <c r="W37" s="811"/>
      <c r="X37" s="811"/>
      <c r="Y37" s="811"/>
      <c r="Z37" s="636"/>
      <c r="AA37" s="636"/>
      <c r="AB37" s="636"/>
      <c r="AC37" s="173"/>
      <c r="AD37" s="173"/>
      <c r="AE37" s="173"/>
      <c r="AF37" s="173"/>
      <c r="AG37" s="170" t="s">
        <v>41</v>
      </c>
      <c r="AH37" s="178">
        <v>0</v>
      </c>
    </row>
    <row r="38" spans="1:60" s="175" customFormat="1" ht="25.5" hidden="1" customHeight="1" x14ac:dyDescent="0.3">
      <c r="A38" s="166" t="str">
        <f t="shared" si="2"/>
        <v>ID-DRH-2.2.1</v>
      </c>
      <c r="B38" s="794" t="s">
        <v>45</v>
      </c>
      <c r="C38" s="167">
        <v>2</v>
      </c>
      <c r="D38" s="167">
        <v>2</v>
      </c>
      <c r="E38" s="167">
        <v>1</v>
      </c>
      <c r="F38" s="168"/>
      <c r="G38" s="169"/>
      <c r="H38" s="544"/>
      <c r="I38" s="826" t="s">
        <v>746</v>
      </c>
      <c r="J38" s="170" t="s">
        <v>739</v>
      </c>
      <c r="K38" s="794" t="s">
        <v>45</v>
      </c>
      <c r="L38" s="794" t="s">
        <v>113</v>
      </c>
      <c r="M38" s="170" t="s">
        <v>38</v>
      </c>
      <c r="N38" s="794" t="s">
        <v>59</v>
      </c>
      <c r="O38" s="170" t="s">
        <v>15</v>
      </c>
      <c r="P38" s="170" t="s">
        <v>15</v>
      </c>
      <c r="Q38" s="171"/>
      <c r="R38" s="172"/>
      <c r="S38" s="167"/>
      <c r="T38" s="824"/>
      <c r="U38" s="811"/>
      <c r="V38" s="811"/>
      <c r="W38" s="811"/>
      <c r="X38" s="811"/>
      <c r="Y38" s="811"/>
      <c r="Z38" s="636"/>
      <c r="AA38" s="636"/>
      <c r="AB38" s="636"/>
      <c r="AC38" s="173"/>
      <c r="AD38" s="173"/>
      <c r="AE38" s="173"/>
      <c r="AF38" s="173"/>
      <c r="AG38" s="170" t="s">
        <v>41</v>
      </c>
      <c r="AH38" s="178">
        <v>0</v>
      </c>
    </row>
    <row r="39" spans="1:60" s="175" customFormat="1" ht="25.5" hidden="1" customHeight="1" x14ac:dyDescent="0.3">
      <c r="A39" s="166" t="str">
        <f t="shared" si="2"/>
        <v>ID-DRH-2.2.1</v>
      </c>
      <c r="B39" s="794" t="s">
        <v>45</v>
      </c>
      <c r="C39" s="167">
        <v>2</v>
      </c>
      <c r="D39" s="167">
        <v>2</v>
      </c>
      <c r="E39" s="167">
        <v>1</v>
      </c>
      <c r="F39" s="168"/>
      <c r="G39" s="169"/>
      <c r="H39" s="544"/>
      <c r="I39" s="826" t="s">
        <v>747</v>
      </c>
      <c r="J39" s="170" t="s">
        <v>739</v>
      </c>
      <c r="K39" s="794" t="s">
        <v>45</v>
      </c>
      <c r="L39" s="794" t="s">
        <v>113</v>
      </c>
      <c r="M39" s="170" t="s">
        <v>38</v>
      </c>
      <c r="N39" s="794" t="s">
        <v>59</v>
      </c>
      <c r="O39" s="170" t="s">
        <v>15</v>
      </c>
      <c r="P39" s="170" t="s">
        <v>15</v>
      </c>
      <c r="Q39" s="171"/>
      <c r="R39" s="172"/>
      <c r="S39" s="167"/>
      <c r="T39" s="824"/>
      <c r="U39" s="811"/>
      <c r="V39" s="811"/>
      <c r="W39" s="811"/>
      <c r="X39" s="811"/>
      <c r="Y39" s="811"/>
      <c r="Z39" s="636"/>
      <c r="AA39" s="636"/>
      <c r="AB39" s="636"/>
      <c r="AC39" s="173"/>
      <c r="AD39" s="173"/>
      <c r="AE39" s="173"/>
      <c r="AF39" s="173"/>
      <c r="AG39" s="170" t="s">
        <v>41</v>
      </c>
      <c r="AH39" s="178">
        <v>0</v>
      </c>
    </row>
    <row r="40" spans="1:60" s="175" customFormat="1" ht="25.5" hidden="1" customHeight="1" x14ac:dyDescent="0.3">
      <c r="A40" s="166" t="str">
        <f t="shared" si="2"/>
        <v>ID-DRH-2.2.1</v>
      </c>
      <c r="B40" s="794" t="s">
        <v>45</v>
      </c>
      <c r="C40" s="167">
        <v>2</v>
      </c>
      <c r="D40" s="167">
        <v>2</v>
      </c>
      <c r="E40" s="167">
        <v>1</v>
      </c>
      <c r="F40" s="168"/>
      <c r="G40" s="169"/>
      <c r="H40" s="544"/>
      <c r="I40" s="826" t="s">
        <v>748</v>
      </c>
      <c r="J40" s="170" t="s">
        <v>739</v>
      </c>
      <c r="K40" s="794" t="s">
        <v>45</v>
      </c>
      <c r="L40" s="794" t="s">
        <v>113</v>
      </c>
      <c r="M40" s="170" t="s">
        <v>38</v>
      </c>
      <c r="N40" s="794" t="s">
        <v>59</v>
      </c>
      <c r="O40" s="170" t="s">
        <v>15</v>
      </c>
      <c r="P40" s="170" t="s">
        <v>15</v>
      </c>
      <c r="Q40" s="171"/>
      <c r="R40" s="172"/>
      <c r="S40" s="167"/>
      <c r="T40" s="824"/>
      <c r="U40" s="811"/>
      <c r="V40" s="811"/>
      <c r="W40" s="811"/>
      <c r="X40" s="811"/>
      <c r="Y40" s="811"/>
      <c r="Z40" s="636"/>
      <c r="AA40" s="636"/>
      <c r="AB40" s="636"/>
      <c r="AC40" s="173"/>
      <c r="AD40" s="173"/>
      <c r="AE40" s="173"/>
      <c r="AF40" s="173"/>
      <c r="AG40" s="170" t="s">
        <v>41</v>
      </c>
      <c r="AH40" s="178">
        <v>0</v>
      </c>
    </row>
    <row r="41" spans="1:60" s="175" customFormat="1" ht="38.450000000000003" customHeight="1" x14ac:dyDescent="0.3">
      <c r="A41" s="166" t="str">
        <f t="shared" si="2"/>
        <v>ID-DRH-2.2.2</v>
      </c>
      <c r="B41" s="794" t="s">
        <v>45</v>
      </c>
      <c r="C41" s="167">
        <v>2</v>
      </c>
      <c r="D41" s="167">
        <v>2</v>
      </c>
      <c r="E41" s="167">
        <v>2</v>
      </c>
      <c r="F41" s="168"/>
      <c r="G41" s="169"/>
      <c r="H41" s="168" t="s">
        <v>749</v>
      </c>
      <c r="I41" s="168"/>
      <c r="J41" s="819" t="s">
        <v>750</v>
      </c>
      <c r="K41" s="794" t="s">
        <v>45</v>
      </c>
      <c r="L41" s="794" t="s">
        <v>113</v>
      </c>
      <c r="M41" s="170" t="s">
        <v>751</v>
      </c>
      <c r="N41" s="794" t="s">
        <v>59</v>
      </c>
      <c r="O41" s="170" t="s">
        <v>12</v>
      </c>
      <c r="P41" s="170" t="s">
        <v>15</v>
      </c>
      <c r="Q41" s="171"/>
      <c r="R41" s="172"/>
      <c r="S41" s="167"/>
      <c r="T41" s="824"/>
      <c r="U41" s="811"/>
      <c r="V41" s="811"/>
      <c r="W41" s="811"/>
      <c r="X41" s="811"/>
      <c r="Y41" s="811"/>
      <c r="Z41" s="636"/>
      <c r="AA41" s="636"/>
      <c r="AB41" s="636"/>
      <c r="AC41" s="173"/>
      <c r="AD41" s="173"/>
      <c r="AE41" s="173"/>
      <c r="AF41" s="173"/>
      <c r="AG41" s="170" t="s">
        <v>41</v>
      </c>
      <c r="AH41" s="178">
        <v>0</v>
      </c>
    </row>
    <row r="42" spans="1:60" s="175" customFormat="1" ht="36.6" customHeight="1" x14ac:dyDescent="0.3">
      <c r="A42" s="166" t="str">
        <f t="shared" si="2"/>
        <v>ID-DRH-2.2.3</v>
      </c>
      <c r="B42" s="794" t="s">
        <v>45</v>
      </c>
      <c r="C42" s="167">
        <v>2</v>
      </c>
      <c r="D42" s="167">
        <v>2</v>
      </c>
      <c r="E42" s="167">
        <v>3</v>
      </c>
      <c r="F42" s="168"/>
      <c r="G42" s="169"/>
      <c r="H42" s="168" t="s">
        <v>752</v>
      </c>
      <c r="I42" s="168"/>
      <c r="J42" s="827" t="s">
        <v>753</v>
      </c>
      <c r="K42" s="794" t="s">
        <v>45</v>
      </c>
      <c r="L42" s="794" t="s">
        <v>113</v>
      </c>
      <c r="M42" s="170" t="s">
        <v>374</v>
      </c>
      <c r="N42" s="794" t="s">
        <v>59</v>
      </c>
      <c r="O42" s="170" t="s">
        <v>12</v>
      </c>
      <c r="P42" s="170" t="s">
        <v>15</v>
      </c>
      <c r="Q42" s="171"/>
      <c r="R42" s="172"/>
      <c r="S42" s="167"/>
      <c r="T42" s="824"/>
      <c r="U42" s="811"/>
      <c r="V42" s="811"/>
      <c r="W42" s="811"/>
      <c r="X42" s="811"/>
      <c r="Y42" s="811"/>
      <c r="Z42" s="636"/>
      <c r="AA42" s="636"/>
      <c r="AB42" s="636"/>
      <c r="AC42" s="173"/>
      <c r="AD42" s="173"/>
      <c r="AE42" s="173"/>
      <c r="AF42" s="173"/>
      <c r="AG42" s="170" t="s">
        <v>41</v>
      </c>
      <c r="AH42" s="178">
        <v>0</v>
      </c>
    </row>
    <row r="43" spans="1:60" s="175" customFormat="1" ht="33.6" customHeight="1" x14ac:dyDescent="0.3">
      <c r="A43" s="166" t="str">
        <f t="shared" si="2"/>
        <v>ID-DRH-2.2.4</v>
      </c>
      <c r="B43" s="794" t="s">
        <v>45</v>
      </c>
      <c r="C43" s="167">
        <v>2</v>
      </c>
      <c r="D43" s="167">
        <v>2</v>
      </c>
      <c r="E43" s="167">
        <v>4</v>
      </c>
      <c r="F43" s="168"/>
      <c r="G43" s="169"/>
      <c r="H43" s="168" t="s">
        <v>754</v>
      </c>
      <c r="I43" s="168"/>
      <c r="J43" s="827" t="s">
        <v>755</v>
      </c>
      <c r="K43" s="794" t="s">
        <v>45</v>
      </c>
      <c r="L43" s="794" t="s">
        <v>113</v>
      </c>
      <c r="M43" s="170" t="s">
        <v>751</v>
      </c>
      <c r="N43" s="794" t="s">
        <v>59</v>
      </c>
      <c r="O43" s="170" t="s">
        <v>12</v>
      </c>
      <c r="P43" s="170" t="s">
        <v>15</v>
      </c>
      <c r="Q43" s="171"/>
      <c r="R43" s="172"/>
      <c r="S43" s="167"/>
      <c r="T43" s="824"/>
      <c r="U43" s="811"/>
      <c r="V43" s="811"/>
      <c r="W43" s="811"/>
      <c r="X43" s="811"/>
      <c r="Y43" s="811"/>
      <c r="Z43" s="636"/>
      <c r="AA43" s="636"/>
      <c r="AB43" s="636"/>
      <c r="AC43" s="173"/>
      <c r="AD43" s="173"/>
      <c r="AE43" s="173"/>
      <c r="AF43" s="173"/>
      <c r="AG43" s="170" t="s">
        <v>41</v>
      </c>
      <c r="AH43" s="178">
        <v>0</v>
      </c>
    </row>
    <row r="44" spans="1:60" s="175" customFormat="1" ht="34.9" customHeight="1" x14ac:dyDescent="0.3">
      <c r="A44" s="166"/>
      <c r="B44" s="794"/>
      <c r="C44" s="167"/>
      <c r="D44" s="167"/>
      <c r="E44" s="167"/>
      <c r="F44" s="168"/>
      <c r="G44" s="169"/>
      <c r="H44" s="168" t="s">
        <v>756</v>
      </c>
      <c r="I44" s="168"/>
      <c r="J44" s="827" t="s">
        <v>757</v>
      </c>
      <c r="K44" s="794" t="s">
        <v>45</v>
      </c>
      <c r="L44" s="794" t="s">
        <v>113</v>
      </c>
      <c r="M44" s="170" t="s">
        <v>72</v>
      </c>
      <c r="N44" s="794" t="s">
        <v>59</v>
      </c>
      <c r="O44" s="170" t="s">
        <v>12</v>
      </c>
      <c r="P44" s="170" t="s">
        <v>15</v>
      </c>
      <c r="Q44" s="171"/>
      <c r="R44" s="172"/>
      <c r="S44" s="167"/>
      <c r="T44" s="824"/>
      <c r="U44" s="811"/>
      <c r="V44" s="811"/>
      <c r="W44" s="811"/>
      <c r="X44" s="811"/>
      <c r="Y44" s="811"/>
      <c r="Z44" s="636"/>
      <c r="AA44" s="636"/>
      <c r="AB44" s="636"/>
      <c r="AC44" s="173"/>
      <c r="AD44" s="173"/>
      <c r="AE44" s="173"/>
      <c r="AF44" s="173"/>
      <c r="AG44" s="170" t="s">
        <v>41</v>
      </c>
      <c r="AH44" s="178">
        <v>0</v>
      </c>
    </row>
    <row r="45" spans="1:60" s="165" customFormat="1" ht="37.5" x14ac:dyDescent="0.3">
      <c r="A45" s="584"/>
      <c r="B45" s="585"/>
      <c r="C45" s="585">
        <v>2</v>
      </c>
      <c r="D45" s="585">
        <v>3</v>
      </c>
      <c r="E45" s="585"/>
      <c r="F45" s="155"/>
      <c r="G45" s="154" t="s">
        <v>758</v>
      </c>
      <c r="H45" s="155"/>
      <c r="I45" s="155"/>
      <c r="J45" s="156"/>
      <c r="K45" s="152"/>
      <c r="L45" s="603"/>
      <c r="M45" s="156"/>
      <c r="N45" s="152"/>
      <c r="O45" s="156" t="s">
        <v>12</v>
      </c>
      <c r="P45" s="156" t="s">
        <v>15</v>
      </c>
      <c r="Q45" s="156" t="s">
        <v>266</v>
      </c>
      <c r="R45" s="158">
        <v>1</v>
      </c>
      <c r="S45" s="158" t="s">
        <v>40</v>
      </c>
      <c r="T45" s="790">
        <v>0.1</v>
      </c>
      <c r="U45" s="790">
        <v>0.25</v>
      </c>
      <c r="V45" s="790"/>
      <c r="W45" s="790">
        <v>0.25</v>
      </c>
      <c r="X45" s="791"/>
      <c r="Y45" s="790">
        <v>0.25</v>
      </c>
      <c r="Z45" s="792"/>
      <c r="AA45" s="790">
        <v>0.25</v>
      </c>
      <c r="AB45" s="793"/>
      <c r="AC45" s="162"/>
      <c r="AD45" s="162"/>
      <c r="AE45" s="162"/>
      <c r="AF45" s="162"/>
      <c r="AG45" s="156" t="s">
        <v>41</v>
      </c>
      <c r="AH45" s="163">
        <f>SUM(AH46:AH48)</f>
        <v>0</v>
      </c>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row>
    <row r="46" spans="1:60" s="808" customFormat="1" ht="37.5" x14ac:dyDescent="0.3">
      <c r="A46" s="166" t="str">
        <f>+ CONCATENATE("ID", "-", B46, "-",C46, ".", D46, ".", E46)</f>
        <v>ID-DRH-2.3.1</v>
      </c>
      <c r="B46" s="794" t="s">
        <v>45</v>
      </c>
      <c r="C46" s="828">
        <v>2</v>
      </c>
      <c r="D46" s="794">
        <v>3</v>
      </c>
      <c r="E46" s="794">
        <v>1</v>
      </c>
      <c r="F46" s="795"/>
      <c r="G46" s="795"/>
      <c r="H46" s="168" t="s">
        <v>759</v>
      </c>
      <c r="I46" s="168"/>
      <c r="J46" s="798" t="s">
        <v>760</v>
      </c>
      <c r="K46" s="794" t="s">
        <v>45</v>
      </c>
      <c r="L46" s="794" t="s">
        <v>725</v>
      </c>
      <c r="M46" s="798" t="s">
        <v>58</v>
      </c>
      <c r="N46" s="794" t="s">
        <v>59</v>
      </c>
      <c r="O46" s="798" t="s">
        <v>12</v>
      </c>
      <c r="P46" s="798" t="s">
        <v>15</v>
      </c>
      <c r="Q46" s="799"/>
      <c r="R46" s="800"/>
      <c r="S46" s="801"/>
      <c r="T46" s="804"/>
      <c r="U46" s="804"/>
      <c r="V46" s="804"/>
      <c r="W46" s="803"/>
      <c r="X46" s="804"/>
      <c r="Y46" s="803"/>
      <c r="Z46" s="805"/>
      <c r="AA46" s="803"/>
      <c r="AB46" s="805"/>
      <c r="AC46" s="829"/>
      <c r="AD46" s="829"/>
      <c r="AE46" s="829"/>
      <c r="AF46" s="829"/>
      <c r="AG46" s="170" t="s">
        <v>41</v>
      </c>
      <c r="AH46" s="178">
        <v>0</v>
      </c>
    </row>
    <row r="47" spans="1:60" s="808" customFormat="1" ht="37.5" x14ac:dyDescent="0.3">
      <c r="A47" s="166" t="str">
        <f>+ CONCATENATE("ID", "-", B47, "-",C47, ".", D47, ".", E47)</f>
        <v>ID-DRH-2.3.2</v>
      </c>
      <c r="B47" s="794" t="s">
        <v>45</v>
      </c>
      <c r="C47" s="828">
        <v>2</v>
      </c>
      <c r="D47" s="794">
        <v>3</v>
      </c>
      <c r="E47" s="794">
        <v>2</v>
      </c>
      <c r="F47" s="795"/>
      <c r="G47" s="795"/>
      <c r="H47" s="168" t="s">
        <v>761</v>
      </c>
      <c r="I47" s="168"/>
      <c r="J47" s="798" t="s">
        <v>762</v>
      </c>
      <c r="K47" s="794" t="s">
        <v>45</v>
      </c>
      <c r="L47" s="794" t="s">
        <v>725</v>
      </c>
      <c r="M47" s="798" t="s">
        <v>58</v>
      </c>
      <c r="N47" s="794" t="s">
        <v>59</v>
      </c>
      <c r="O47" s="798" t="s">
        <v>12</v>
      </c>
      <c r="P47" s="798" t="s">
        <v>15</v>
      </c>
      <c r="Q47" s="799"/>
      <c r="R47" s="800"/>
      <c r="S47" s="801"/>
      <c r="T47" s="804"/>
      <c r="U47" s="804"/>
      <c r="V47" s="804"/>
      <c r="W47" s="803"/>
      <c r="X47" s="804"/>
      <c r="Y47" s="803"/>
      <c r="Z47" s="805"/>
      <c r="AA47" s="803"/>
      <c r="AB47" s="805"/>
      <c r="AC47" s="829"/>
      <c r="AD47" s="829"/>
      <c r="AE47" s="829"/>
      <c r="AF47" s="829"/>
      <c r="AG47" s="170" t="s">
        <v>41</v>
      </c>
      <c r="AH47" s="178">
        <v>0</v>
      </c>
    </row>
    <row r="48" spans="1:60" s="175" customFormat="1" ht="37.5" x14ac:dyDescent="0.3">
      <c r="A48" s="166" t="str">
        <f t="shared" si="1"/>
        <v>ID-DRH-2.3.3</v>
      </c>
      <c r="B48" s="794" t="s">
        <v>45</v>
      </c>
      <c r="C48" s="828">
        <v>2</v>
      </c>
      <c r="D48" s="167">
        <v>3</v>
      </c>
      <c r="E48" s="167">
        <v>3</v>
      </c>
      <c r="F48" s="168"/>
      <c r="G48" s="169"/>
      <c r="H48" s="168" t="s">
        <v>763</v>
      </c>
      <c r="I48" s="168"/>
      <c r="J48" s="170" t="s">
        <v>764</v>
      </c>
      <c r="K48" s="794" t="s">
        <v>45</v>
      </c>
      <c r="L48" s="794" t="s">
        <v>725</v>
      </c>
      <c r="M48" s="798" t="s">
        <v>58</v>
      </c>
      <c r="N48" s="794" t="s">
        <v>59</v>
      </c>
      <c r="O48" s="798" t="s">
        <v>12</v>
      </c>
      <c r="P48" s="798" t="s">
        <v>15</v>
      </c>
      <c r="Q48" s="171"/>
      <c r="R48" s="172"/>
      <c r="S48" s="167"/>
      <c r="T48" s="811"/>
      <c r="U48" s="811"/>
      <c r="V48" s="811"/>
      <c r="W48" s="811"/>
      <c r="X48" s="811"/>
      <c r="Y48" s="811"/>
      <c r="Z48" s="636"/>
      <c r="AA48" s="636"/>
      <c r="AB48" s="636"/>
      <c r="AC48" s="173"/>
      <c r="AD48" s="173"/>
      <c r="AE48" s="173"/>
      <c r="AF48" s="173"/>
      <c r="AG48" s="170" t="s">
        <v>41</v>
      </c>
      <c r="AH48" s="178">
        <v>0</v>
      </c>
    </row>
    <row r="49" spans="1:60" s="165" customFormat="1" ht="37.5" x14ac:dyDescent="0.3">
      <c r="A49" s="584"/>
      <c r="B49" s="585"/>
      <c r="C49" s="585"/>
      <c r="D49" s="585"/>
      <c r="E49" s="585"/>
      <c r="F49" s="155"/>
      <c r="G49" s="154" t="s">
        <v>765</v>
      </c>
      <c r="H49" s="155"/>
      <c r="I49" s="155"/>
      <c r="J49" s="156"/>
      <c r="K49" s="152"/>
      <c r="L49" s="603"/>
      <c r="M49" s="156"/>
      <c r="N49" s="152"/>
      <c r="O49" s="156" t="s">
        <v>12</v>
      </c>
      <c r="P49" s="156" t="s">
        <v>15</v>
      </c>
      <c r="Q49" s="156" t="s">
        <v>266</v>
      </c>
      <c r="R49" s="158">
        <v>1</v>
      </c>
      <c r="S49" s="158" t="s">
        <v>40</v>
      </c>
      <c r="T49" s="790">
        <v>0.1</v>
      </c>
      <c r="U49" s="790">
        <v>0.25</v>
      </c>
      <c r="V49" s="790"/>
      <c r="W49" s="790">
        <v>0.25</v>
      </c>
      <c r="X49" s="791"/>
      <c r="Y49" s="790">
        <v>0.25</v>
      </c>
      <c r="Z49" s="792"/>
      <c r="AA49" s="790">
        <v>0.25</v>
      </c>
      <c r="AB49" s="793"/>
      <c r="AC49" s="162"/>
      <c r="AD49" s="162"/>
      <c r="AE49" s="162"/>
      <c r="AF49" s="162"/>
      <c r="AG49" s="156" t="s">
        <v>41</v>
      </c>
      <c r="AH49" s="163">
        <f>SUM(AH50:AH52)</f>
        <v>0</v>
      </c>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row>
    <row r="50" spans="1:60" s="808" customFormat="1" ht="39" customHeight="1" x14ac:dyDescent="0.3">
      <c r="A50" s="796"/>
      <c r="B50" s="828"/>
      <c r="C50" s="828"/>
      <c r="D50" s="828"/>
      <c r="E50" s="828"/>
      <c r="F50" s="795"/>
      <c r="G50" s="796"/>
      <c r="H50" s="168" t="s">
        <v>766</v>
      </c>
      <c r="I50" s="795"/>
      <c r="J50" s="794" t="s">
        <v>767</v>
      </c>
      <c r="K50" s="794" t="s">
        <v>45</v>
      </c>
      <c r="L50" s="794" t="s">
        <v>113</v>
      </c>
      <c r="M50" s="798" t="s">
        <v>106</v>
      </c>
      <c r="N50" s="794" t="s">
        <v>59</v>
      </c>
      <c r="O50" s="798" t="s">
        <v>12</v>
      </c>
      <c r="P50" s="798" t="s">
        <v>15</v>
      </c>
      <c r="Q50" s="830"/>
      <c r="R50" s="831"/>
      <c r="S50" s="831"/>
      <c r="T50" s="832"/>
      <c r="U50" s="832"/>
      <c r="V50" s="832"/>
      <c r="W50" s="832"/>
      <c r="X50" s="833"/>
      <c r="Y50" s="832"/>
      <c r="Z50" s="834"/>
      <c r="AA50" s="832"/>
      <c r="AB50" s="835"/>
      <c r="AC50" s="836"/>
      <c r="AD50" s="836"/>
      <c r="AE50" s="836"/>
      <c r="AF50" s="836"/>
      <c r="AG50" s="170" t="s">
        <v>41</v>
      </c>
      <c r="AH50" s="178">
        <v>0</v>
      </c>
    </row>
    <row r="51" spans="1:60" s="808" customFormat="1" ht="39" customHeight="1" x14ac:dyDescent="0.3">
      <c r="A51" s="796"/>
      <c r="B51" s="828"/>
      <c r="C51" s="828"/>
      <c r="D51" s="828"/>
      <c r="E51" s="828"/>
      <c r="F51" s="795"/>
      <c r="G51" s="796"/>
      <c r="H51" s="168" t="s">
        <v>768</v>
      </c>
      <c r="I51" s="795"/>
      <c r="J51" s="794" t="s">
        <v>769</v>
      </c>
      <c r="K51" s="794" t="s">
        <v>45</v>
      </c>
      <c r="L51" s="794" t="s">
        <v>113</v>
      </c>
      <c r="M51" s="798" t="s">
        <v>245</v>
      </c>
      <c r="N51" s="794" t="s">
        <v>59</v>
      </c>
      <c r="O51" s="798" t="s">
        <v>12</v>
      </c>
      <c r="P51" s="798" t="s">
        <v>15</v>
      </c>
      <c r="Q51" s="830"/>
      <c r="R51" s="831"/>
      <c r="S51" s="831"/>
      <c r="T51" s="832"/>
      <c r="U51" s="832"/>
      <c r="V51" s="832"/>
      <c r="W51" s="832"/>
      <c r="X51" s="833"/>
      <c r="Y51" s="832"/>
      <c r="Z51" s="834"/>
      <c r="AA51" s="832"/>
      <c r="AB51" s="835"/>
      <c r="AC51" s="836"/>
      <c r="AD51" s="836"/>
      <c r="AE51" s="836"/>
      <c r="AF51" s="836"/>
      <c r="AG51" s="170" t="s">
        <v>41</v>
      </c>
      <c r="AH51" s="178">
        <v>0</v>
      </c>
    </row>
    <row r="52" spans="1:60" s="808" customFormat="1" ht="39" customHeight="1" x14ac:dyDescent="0.3">
      <c r="A52" s="796"/>
      <c r="B52" s="828"/>
      <c r="C52" s="828"/>
      <c r="D52" s="828"/>
      <c r="E52" s="828"/>
      <c r="F52" s="795"/>
      <c r="G52" s="796"/>
      <c r="H52" s="168" t="s">
        <v>770</v>
      </c>
      <c r="I52" s="795"/>
      <c r="J52" s="794" t="s">
        <v>771</v>
      </c>
      <c r="K52" s="794" t="s">
        <v>45</v>
      </c>
      <c r="L52" s="794" t="s">
        <v>113</v>
      </c>
      <c r="M52" s="798" t="s">
        <v>72</v>
      </c>
      <c r="N52" s="794" t="s">
        <v>59</v>
      </c>
      <c r="O52" s="798" t="s">
        <v>12</v>
      </c>
      <c r="P52" s="798" t="s">
        <v>15</v>
      </c>
      <c r="Q52" s="830"/>
      <c r="R52" s="831"/>
      <c r="S52" s="831"/>
      <c r="T52" s="832"/>
      <c r="U52" s="832"/>
      <c r="V52" s="832"/>
      <c r="W52" s="832"/>
      <c r="X52" s="833"/>
      <c r="Y52" s="832"/>
      <c r="Z52" s="834"/>
      <c r="AA52" s="832"/>
      <c r="AB52" s="835"/>
      <c r="AC52" s="836"/>
      <c r="AD52" s="836"/>
      <c r="AE52" s="836"/>
      <c r="AF52" s="836"/>
      <c r="AG52" s="170" t="s">
        <v>41</v>
      </c>
      <c r="AH52" s="178">
        <v>0</v>
      </c>
    </row>
    <row r="53" spans="1:60" s="808" customFormat="1" ht="39" customHeight="1" x14ac:dyDescent="0.3">
      <c r="A53" s="796"/>
      <c r="B53" s="828"/>
      <c r="C53" s="828"/>
      <c r="D53" s="828"/>
      <c r="E53" s="828"/>
      <c r="F53" s="795"/>
      <c r="G53" s="796"/>
      <c r="H53" s="837" t="s">
        <v>772</v>
      </c>
      <c r="I53" s="795"/>
      <c r="J53" s="794" t="s">
        <v>769</v>
      </c>
      <c r="K53" s="794" t="s">
        <v>45</v>
      </c>
      <c r="L53" s="794" t="s">
        <v>113</v>
      </c>
      <c r="M53" s="798" t="s">
        <v>72</v>
      </c>
      <c r="N53" s="794" t="s">
        <v>59</v>
      </c>
      <c r="O53" s="798" t="s">
        <v>12</v>
      </c>
      <c r="P53" s="798" t="s">
        <v>15</v>
      </c>
      <c r="Q53" s="830"/>
      <c r="R53" s="831"/>
      <c r="S53" s="831"/>
      <c r="T53" s="832"/>
      <c r="U53" s="832"/>
      <c r="V53" s="832"/>
      <c r="W53" s="832"/>
      <c r="X53" s="833"/>
      <c r="Y53" s="832"/>
      <c r="Z53" s="834"/>
      <c r="AA53" s="832"/>
      <c r="AB53" s="835"/>
      <c r="AC53" s="836"/>
      <c r="AD53" s="836"/>
      <c r="AE53" s="836"/>
      <c r="AF53" s="836"/>
      <c r="AG53" s="170" t="s">
        <v>41</v>
      </c>
      <c r="AH53" s="178">
        <v>0</v>
      </c>
    </row>
    <row r="54" spans="1:60" s="151" customFormat="1" ht="37.5" x14ac:dyDescent="0.3">
      <c r="A54" s="581"/>
      <c r="B54" s="582"/>
      <c r="C54" s="582">
        <v>3</v>
      </c>
      <c r="D54" s="582"/>
      <c r="E54" s="582"/>
      <c r="F54" s="198" t="s">
        <v>773</v>
      </c>
      <c r="G54" s="199"/>
      <c r="H54" s="199"/>
      <c r="I54" s="199"/>
      <c r="J54" s="139"/>
      <c r="K54" s="142"/>
      <c r="L54" s="823"/>
      <c r="M54" s="139"/>
      <c r="N54" s="142"/>
      <c r="O54" s="139" t="s">
        <v>12</v>
      </c>
      <c r="P54" s="139" t="s">
        <v>15</v>
      </c>
      <c r="Q54" s="139" t="s">
        <v>266</v>
      </c>
      <c r="R54" s="144">
        <v>1</v>
      </c>
      <c r="S54" s="784" t="s">
        <v>40</v>
      </c>
      <c r="T54" s="838">
        <v>0.2</v>
      </c>
      <c r="U54" s="787"/>
      <c r="V54" s="787"/>
      <c r="W54" s="787"/>
      <c r="X54" s="787"/>
      <c r="Y54" s="787"/>
      <c r="Z54" s="787"/>
      <c r="AA54" s="787"/>
      <c r="AB54" s="787"/>
      <c r="AC54" s="147"/>
      <c r="AD54" s="147"/>
      <c r="AE54" s="147"/>
      <c r="AF54" s="147"/>
      <c r="AG54" s="148" t="s">
        <v>41</v>
      </c>
      <c r="AH54" s="149">
        <f>AH55+AH61</f>
        <v>35873770</v>
      </c>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row>
    <row r="55" spans="1:60" s="165" customFormat="1" ht="37.5" x14ac:dyDescent="0.3">
      <c r="A55" s="584"/>
      <c r="B55" s="585"/>
      <c r="C55" s="585">
        <v>3</v>
      </c>
      <c r="D55" s="585">
        <v>1</v>
      </c>
      <c r="E55" s="585"/>
      <c r="F55" s="155"/>
      <c r="G55" s="154" t="s">
        <v>774</v>
      </c>
      <c r="H55" s="155"/>
      <c r="I55" s="155"/>
      <c r="J55" s="156"/>
      <c r="K55" s="152"/>
      <c r="L55" s="603"/>
      <c r="M55" s="156"/>
      <c r="N55" s="152"/>
      <c r="O55" s="156" t="s">
        <v>12</v>
      </c>
      <c r="P55" s="156" t="s">
        <v>14</v>
      </c>
      <c r="Q55" s="156" t="s">
        <v>266</v>
      </c>
      <c r="R55" s="158">
        <v>1</v>
      </c>
      <c r="S55" s="158" t="s">
        <v>40</v>
      </c>
      <c r="T55" s="790">
        <v>0.15</v>
      </c>
      <c r="U55" s="790">
        <v>0.25</v>
      </c>
      <c r="V55" s="790"/>
      <c r="W55" s="790">
        <v>0.25</v>
      </c>
      <c r="X55" s="791"/>
      <c r="Y55" s="790">
        <v>0.25</v>
      </c>
      <c r="Z55" s="792"/>
      <c r="AA55" s="790">
        <v>0.25</v>
      </c>
      <c r="AB55" s="793"/>
      <c r="AC55" s="162"/>
      <c r="AD55" s="162"/>
      <c r="AE55" s="162"/>
      <c r="AF55" s="162"/>
      <c r="AG55" s="156" t="s">
        <v>41</v>
      </c>
      <c r="AH55" s="163">
        <f>SUM(AH56:AH60)</f>
        <v>35873770</v>
      </c>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row>
    <row r="56" spans="1:60" s="175" customFormat="1" ht="37.5" x14ac:dyDescent="0.3">
      <c r="A56" s="166" t="str">
        <f t="shared" ref="A56:A60" si="3">+ CONCATENATE("ID", "-", B56, "-",C56, ".", D56, ".", E56)</f>
        <v>ID-DRH-3.1.1</v>
      </c>
      <c r="B56" s="794" t="s">
        <v>45</v>
      </c>
      <c r="C56" s="167">
        <v>3</v>
      </c>
      <c r="D56" s="167">
        <v>1</v>
      </c>
      <c r="E56" s="167">
        <v>1</v>
      </c>
      <c r="F56" s="168"/>
      <c r="G56" s="169"/>
      <c r="H56" s="168" t="s">
        <v>775</v>
      </c>
      <c r="I56" s="169"/>
      <c r="J56" s="794" t="s">
        <v>776</v>
      </c>
      <c r="K56" s="794" t="s">
        <v>45</v>
      </c>
      <c r="L56" s="794" t="s">
        <v>113</v>
      </c>
      <c r="M56" s="170" t="s">
        <v>72</v>
      </c>
      <c r="N56" s="794" t="s">
        <v>59</v>
      </c>
      <c r="O56" s="170" t="s">
        <v>12</v>
      </c>
      <c r="P56" s="170" t="s">
        <v>14</v>
      </c>
      <c r="Q56" s="171"/>
      <c r="R56" s="172"/>
      <c r="S56" s="167"/>
      <c r="T56" s="811"/>
      <c r="U56" s="811"/>
      <c r="V56" s="811"/>
      <c r="W56" s="811"/>
      <c r="X56" s="811"/>
      <c r="Y56" s="811"/>
      <c r="Z56" s="636"/>
      <c r="AA56" s="636"/>
      <c r="AB56" s="636"/>
      <c r="AC56" s="173"/>
      <c r="AD56" s="173"/>
      <c r="AE56" s="192"/>
      <c r="AF56" s="192"/>
      <c r="AG56" s="170" t="s">
        <v>41</v>
      </c>
      <c r="AH56" s="178">
        <v>1587520</v>
      </c>
    </row>
    <row r="57" spans="1:60" s="175" customFormat="1" ht="37.5" x14ac:dyDescent="0.3">
      <c r="A57" s="166" t="str">
        <f t="shared" si="3"/>
        <v>ID-DRH-3.1.2</v>
      </c>
      <c r="B57" s="794" t="s">
        <v>45</v>
      </c>
      <c r="C57" s="167">
        <v>3</v>
      </c>
      <c r="D57" s="167">
        <v>1</v>
      </c>
      <c r="E57" s="167">
        <v>2</v>
      </c>
      <c r="F57" s="168"/>
      <c r="G57" s="169"/>
      <c r="H57" s="168" t="s">
        <v>777</v>
      </c>
      <c r="I57" s="169"/>
      <c r="J57" s="794" t="s">
        <v>776</v>
      </c>
      <c r="K57" s="794" t="s">
        <v>45</v>
      </c>
      <c r="L57" s="794" t="s">
        <v>113</v>
      </c>
      <c r="M57" s="170" t="s">
        <v>72</v>
      </c>
      <c r="N57" s="794" t="s">
        <v>59</v>
      </c>
      <c r="O57" s="170" t="s">
        <v>12</v>
      </c>
      <c r="P57" s="170" t="s">
        <v>14</v>
      </c>
      <c r="Q57" s="171"/>
      <c r="R57" s="172"/>
      <c r="S57" s="167"/>
      <c r="T57" s="811"/>
      <c r="U57" s="811"/>
      <c r="V57" s="811"/>
      <c r="W57" s="811"/>
      <c r="X57" s="811"/>
      <c r="Y57" s="811"/>
      <c r="Z57" s="636"/>
      <c r="AA57" s="636"/>
      <c r="AB57" s="636"/>
      <c r="AC57" s="173"/>
      <c r="AD57" s="173"/>
      <c r="AE57" s="173"/>
      <c r="AF57" s="173"/>
      <c r="AG57" s="170" t="s">
        <v>41</v>
      </c>
      <c r="AH57" s="178">
        <v>6000000</v>
      </c>
    </row>
    <row r="58" spans="1:60" s="175" customFormat="1" ht="37.5" x14ac:dyDescent="0.3">
      <c r="A58" s="166" t="str">
        <f t="shared" si="3"/>
        <v>ID-DRH-3.1.3</v>
      </c>
      <c r="B58" s="794" t="s">
        <v>45</v>
      </c>
      <c r="C58" s="167">
        <v>3</v>
      </c>
      <c r="D58" s="167">
        <v>1</v>
      </c>
      <c r="E58" s="167">
        <v>3</v>
      </c>
      <c r="F58" s="168"/>
      <c r="G58" s="169"/>
      <c r="H58" s="168" t="s">
        <v>778</v>
      </c>
      <c r="I58" s="169"/>
      <c r="J58" s="794" t="s">
        <v>776</v>
      </c>
      <c r="K58" s="794" t="s">
        <v>45</v>
      </c>
      <c r="L58" s="794" t="s">
        <v>113</v>
      </c>
      <c r="M58" s="170" t="s">
        <v>72</v>
      </c>
      <c r="N58" s="794" t="s">
        <v>59</v>
      </c>
      <c r="O58" s="170" t="s">
        <v>12</v>
      </c>
      <c r="P58" s="170" t="s">
        <v>14</v>
      </c>
      <c r="Q58" s="171"/>
      <c r="R58" s="172"/>
      <c r="S58" s="167"/>
      <c r="T58" s="811"/>
      <c r="U58" s="811"/>
      <c r="V58" s="811"/>
      <c r="W58" s="811"/>
      <c r="X58" s="811"/>
      <c r="Y58" s="811"/>
      <c r="Z58" s="636"/>
      <c r="AA58" s="636"/>
      <c r="AB58" s="636"/>
      <c r="AC58" s="173"/>
      <c r="AD58" s="173"/>
      <c r="AE58" s="173"/>
      <c r="AF58" s="173"/>
      <c r="AG58" s="170" t="s">
        <v>41</v>
      </c>
      <c r="AH58" s="178">
        <v>0</v>
      </c>
    </row>
    <row r="59" spans="1:60" s="175" customFormat="1" ht="37.5" x14ac:dyDescent="0.3">
      <c r="A59" s="166" t="str">
        <f t="shared" si="3"/>
        <v>ID-DRH-3.1.4</v>
      </c>
      <c r="B59" s="794" t="s">
        <v>45</v>
      </c>
      <c r="C59" s="167">
        <v>3</v>
      </c>
      <c r="D59" s="167">
        <v>1</v>
      </c>
      <c r="E59" s="167">
        <v>4</v>
      </c>
      <c r="F59" s="168"/>
      <c r="G59" s="169"/>
      <c r="H59" s="168" t="s">
        <v>779</v>
      </c>
      <c r="I59" s="169"/>
      <c r="J59" s="794" t="s">
        <v>776</v>
      </c>
      <c r="K59" s="794" t="s">
        <v>45</v>
      </c>
      <c r="L59" s="794" t="s">
        <v>113</v>
      </c>
      <c r="M59" s="170" t="s">
        <v>72</v>
      </c>
      <c r="N59" s="794" t="s">
        <v>59</v>
      </c>
      <c r="O59" s="170" t="s">
        <v>12</v>
      </c>
      <c r="P59" s="170" t="s">
        <v>14</v>
      </c>
      <c r="Q59" s="171"/>
      <c r="R59" s="172"/>
      <c r="S59" s="167"/>
      <c r="T59" s="167"/>
      <c r="U59" s="172"/>
      <c r="V59" s="172"/>
      <c r="W59" s="172"/>
      <c r="X59" s="172"/>
      <c r="Y59" s="172"/>
      <c r="Z59" s="173"/>
      <c r="AA59" s="173"/>
      <c r="AB59" s="173"/>
      <c r="AC59" s="173"/>
      <c r="AD59" s="173"/>
      <c r="AE59" s="173"/>
      <c r="AF59" s="173"/>
      <c r="AG59" s="170" t="s">
        <v>41</v>
      </c>
      <c r="AH59" s="178">
        <v>22286250</v>
      </c>
    </row>
    <row r="60" spans="1:60" s="175" customFormat="1" ht="37.5" x14ac:dyDescent="0.3">
      <c r="A60" s="166" t="str">
        <f t="shared" si="3"/>
        <v>ID-DRH-3.1.5</v>
      </c>
      <c r="B60" s="794" t="s">
        <v>45</v>
      </c>
      <c r="C60" s="167">
        <v>3</v>
      </c>
      <c r="D60" s="167">
        <v>1</v>
      </c>
      <c r="E60" s="167">
        <v>5</v>
      </c>
      <c r="F60" s="168"/>
      <c r="G60" s="169"/>
      <c r="H60" s="168" t="s">
        <v>780</v>
      </c>
      <c r="I60" s="168"/>
      <c r="J60" s="794" t="s">
        <v>776</v>
      </c>
      <c r="K60" s="794" t="s">
        <v>45</v>
      </c>
      <c r="L60" s="794" t="s">
        <v>113</v>
      </c>
      <c r="M60" s="170" t="s">
        <v>72</v>
      </c>
      <c r="N60" s="794" t="s">
        <v>59</v>
      </c>
      <c r="O60" s="170" t="s">
        <v>12</v>
      </c>
      <c r="P60" s="170" t="s">
        <v>14</v>
      </c>
      <c r="Q60" s="171"/>
      <c r="R60" s="172"/>
      <c r="S60" s="167"/>
      <c r="T60" s="167"/>
      <c r="U60" s="172"/>
      <c r="V60" s="172"/>
      <c r="W60" s="172"/>
      <c r="X60" s="172"/>
      <c r="Y60" s="172"/>
      <c r="Z60" s="173"/>
      <c r="AA60" s="173"/>
      <c r="AB60" s="173"/>
      <c r="AC60" s="173"/>
      <c r="AD60" s="173"/>
      <c r="AE60" s="173"/>
      <c r="AF60" s="173"/>
      <c r="AG60" s="170" t="s">
        <v>41</v>
      </c>
      <c r="AH60" s="178">
        <v>6000000</v>
      </c>
    </row>
    <row r="61" spans="1:60" s="165" customFormat="1" ht="37.5" x14ac:dyDescent="0.3">
      <c r="A61" s="584"/>
      <c r="B61" s="585"/>
      <c r="C61" s="585">
        <v>3</v>
      </c>
      <c r="D61" s="585">
        <v>2</v>
      </c>
      <c r="E61" s="585"/>
      <c r="F61" s="155"/>
      <c r="G61" s="154" t="s">
        <v>781</v>
      </c>
      <c r="H61" s="155"/>
      <c r="I61" s="155"/>
      <c r="J61" s="156"/>
      <c r="K61" s="152"/>
      <c r="L61" s="603"/>
      <c r="M61" s="156"/>
      <c r="N61" s="152"/>
      <c r="O61" s="156" t="s">
        <v>12</v>
      </c>
      <c r="P61" s="156" t="s">
        <v>15</v>
      </c>
      <c r="Q61" s="156" t="s">
        <v>266</v>
      </c>
      <c r="R61" s="158">
        <v>1</v>
      </c>
      <c r="S61" s="158" t="s">
        <v>40</v>
      </c>
      <c r="T61" s="200">
        <v>0.05</v>
      </c>
      <c r="U61" s="790">
        <v>0.25</v>
      </c>
      <c r="V61" s="790"/>
      <c r="W61" s="790">
        <v>0.25</v>
      </c>
      <c r="X61" s="791"/>
      <c r="Y61" s="790">
        <v>0.25</v>
      </c>
      <c r="Z61" s="792"/>
      <c r="AA61" s="790">
        <v>0.25</v>
      </c>
      <c r="AB61" s="162"/>
      <c r="AC61" s="162"/>
      <c r="AD61" s="162"/>
      <c r="AE61" s="162"/>
      <c r="AF61" s="162"/>
      <c r="AG61" s="156" t="s">
        <v>41</v>
      </c>
      <c r="AH61" s="163">
        <f>SUM(AH62:AH62)</f>
        <v>0</v>
      </c>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row>
    <row r="62" spans="1:60" s="175" customFormat="1" ht="37.5" x14ac:dyDescent="0.3">
      <c r="A62" s="166" t="str">
        <f t="shared" ref="A62" si="4">+ CONCATENATE("ID", "-", B62, "-",C62, ".", D62, ".", E62)</f>
        <v>ID-DRH-3.2.1</v>
      </c>
      <c r="B62" s="794" t="s">
        <v>45</v>
      </c>
      <c r="C62" s="167">
        <v>3</v>
      </c>
      <c r="D62" s="167">
        <v>2</v>
      </c>
      <c r="E62" s="167">
        <v>1</v>
      </c>
      <c r="F62" s="168"/>
      <c r="G62" s="169"/>
      <c r="H62" s="168" t="s">
        <v>782</v>
      </c>
      <c r="I62" s="169"/>
      <c r="J62" s="794" t="s">
        <v>783</v>
      </c>
      <c r="K62" s="794" t="s">
        <v>45</v>
      </c>
      <c r="L62" s="794" t="s">
        <v>113</v>
      </c>
      <c r="M62" s="170" t="s">
        <v>72</v>
      </c>
      <c r="N62" s="794" t="s">
        <v>59</v>
      </c>
      <c r="O62" s="170" t="s">
        <v>12</v>
      </c>
      <c r="P62" s="170" t="s">
        <v>15</v>
      </c>
      <c r="Q62" s="171"/>
      <c r="R62" s="172"/>
      <c r="S62" s="167"/>
      <c r="T62" s="167"/>
      <c r="U62" s="172"/>
      <c r="V62" s="172"/>
      <c r="W62" s="172"/>
      <c r="X62" s="172"/>
      <c r="Y62" s="172"/>
      <c r="Z62" s="173"/>
      <c r="AA62" s="173"/>
      <c r="AB62" s="173"/>
      <c r="AC62" s="173"/>
      <c r="AD62" s="173"/>
      <c r="AE62" s="173"/>
      <c r="AF62" s="173"/>
      <c r="AG62" s="170" t="s">
        <v>41</v>
      </c>
      <c r="AH62" s="178">
        <v>0</v>
      </c>
    </row>
    <row r="63" spans="1:60" s="151" customFormat="1" ht="37.5" x14ac:dyDescent="0.3">
      <c r="A63" s="581"/>
      <c r="B63" s="582"/>
      <c r="C63" s="582">
        <v>4</v>
      </c>
      <c r="D63" s="582"/>
      <c r="E63" s="582"/>
      <c r="F63" s="198" t="s">
        <v>784</v>
      </c>
      <c r="G63" s="199"/>
      <c r="H63" s="199"/>
      <c r="I63" s="199"/>
      <c r="J63" s="139"/>
      <c r="K63" s="142"/>
      <c r="L63" s="823"/>
      <c r="M63" s="139"/>
      <c r="N63" s="142"/>
      <c r="O63" s="139" t="s">
        <v>12</v>
      </c>
      <c r="P63" s="139" t="s">
        <v>15</v>
      </c>
      <c r="Q63" s="143"/>
      <c r="R63" s="144"/>
      <c r="S63" s="784" t="s">
        <v>40</v>
      </c>
      <c r="T63" s="146">
        <v>0.05</v>
      </c>
      <c r="U63" s="147"/>
      <c r="V63" s="147"/>
      <c r="W63" s="147"/>
      <c r="X63" s="147"/>
      <c r="Y63" s="147"/>
      <c r="Z63" s="147"/>
      <c r="AA63" s="147"/>
      <c r="AB63" s="147"/>
      <c r="AC63" s="147"/>
      <c r="AD63" s="147"/>
      <c r="AE63" s="147"/>
      <c r="AF63" s="147"/>
      <c r="AG63" s="148" t="s">
        <v>41</v>
      </c>
      <c r="AH63" s="149">
        <f>AH64</f>
        <v>0</v>
      </c>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row>
    <row r="64" spans="1:60" s="165" customFormat="1" ht="37.5" x14ac:dyDescent="0.3">
      <c r="A64" s="584"/>
      <c r="B64" s="585"/>
      <c r="C64" s="585">
        <v>4</v>
      </c>
      <c r="D64" s="585">
        <v>1</v>
      </c>
      <c r="E64" s="585"/>
      <c r="F64" s="155"/>
      <c r="G64" s="154" t="s">
        <v>785</v>
      </c>
      <c r="H64" s="155"/>
      <c r="I64" s="155"/>
      <c r="J64" s="156"/>
      <c r="K64" s="152"/>
      <c r="L64" s="603"/>
      <c r="M64" s="156"/>
      <c r="N64" s="152"/>
      <c r="O64" s="156" t="s">
        <v>12</v>
      </c>
      <c r="P64" s="156" t="s">
        <v>15</v>
      </c>
      <c r="Q64" s="156" t="s">
        <v>266</v>
      </c>
      <c r="R64" s="158">
        <v>1</v>
      </c>
      <c r="S64" s="158" t="s">
        <v>40</v>
      </c>
      <c r="T64" s="200">
        <v>0.05</v>
      </c>
      <c r="U64" s="790">
        <v>0.25</v>
      </c>
      <c r="V64" s="790"/>
      <c r="W64" s="790">
        <v>0.25</v>
      </c>
      <c r="X64" s="791"/>
      <c r="Y64" s="790">
        <v>0.25</v>
      </c>
      <c r="Z64" s="792"/>
      <c r="AA64" s="790">
        <v>0.25</v>
      </c>
      <c r="AB64" s="162"/>
      <c r="AC64" s="162"/>
      <c r="AD64" s="162"/>
      <c r="AE64" s="162"/>
      <c r="AF64" s="162"/>
      <c r="AG64" s="156" t="s">
        <v>41</v>
      </c>
      <c r="AH64" s="163">
        <f>SUM(AH65:AH66)</f>
        <v>0</v>
      </c>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row>
    <row r="65" spans="1:60" s="175" customFormat="1" ht="37.5" x14ac:dyDescent="0.3">
      <c r="A65" s="166" t="str">
        <f t="shared" ref="A65:A70" si="5">+ CONCATENATE("ID", "-", B65, "-",C65, ".", D65, ".", E65)</f>
        <v>ID-DRH-4.1.1</v>
      </c>
      <c r="B65" s="794" t="s">
        <v>45</v>
      </c>
      <c r="C65" s="167">
        <v>4</v>
      </c>
      <c r="D65" s="167">
        <v>1</v>
      </c>
      <c r="E65" s="167">
        <v>1</v>
      </c>
      <c r="F65" s="168"/>
      <c r="G65" s="169"/>
      <c r="H65" s="168" t="s">
        <v>786</v>
      </c>
      <c r="I65" s="169"/>
      <c r="J65" s="839" t="s">
        <v>787</v>
      </c>
      <c r="K65" s="794" t="s">
        <v>45</v>
      </c>
      <c r="L65" s="794" t="s">
        <v>113</v>
      </c>
      <c r="M65" s="170" t="s">
        <v>245</v>
      </c>
      <c r="N65" s="794" t="s">
        <v>59</v>
      </c>
      <c r="O65" s="170" t="s">
        <v>12</v>
      </c>
      <c r="P65" s="170" t="s">
        <v>15</v>
      </c>
      <c r="Q65" s="171"/>
      <c r="R65" s="172"/>
      <c r="S65" s="167"/>
      <c r="T65" s="167"/>
      <c r="U65" s="172"/>
      <c r="V65" s="172"/>
      <c r="W65" s="172"/>
      <c r="X65" s="172"/>
      <c r="Y65" s="172"/>
      <c r="Z65" s="173"/>
      <c r="AA65" s="173"/>
      <c r="AB65" s="173"/>
      <c r="AC65" s="173"/>
      <c r="AD65" s="173"/>
      <c r="AE65" s="173"/>
      <c r="AF65" s="173"/>
      <c r="AG65" s="170" t="s">
        <v>41</v>
      </c>
      <c r="AH65" s="178">
        <v>0</v>
      </c>
    </row>
    <row r="66" spans="1:60" s="175" customFormat="1" ht="37.5" x14ac:dyDescent="0.3">
      <c r="A66" s="166" t="str">
        <f t="shared" si="5"/>
        <v>ID-DRH-4.1.2</v>
      </c>
      <c r="B66" s="794" t="s">
        <v>45</v>
      </c>
      <c r="C66" s="167">
        <v>4</v>
      </c>
      <c r="D66" s="167">
        <v>1</v>
      </c>
      <c r="E66" s="167">
        <v>2</v>
      </c>
      <c r="F66" s="168"/>
      <c r="G66" s="169"/>
      <c r="H66" s="168" t="s">
        <v>788</v>
      </c>
      <c r="I66" s="169"/>
      <c r="J66" s="839" t="s">
        <v>787</v>
      </c>
      <c r="K66" s="794" t="s">
        <v>45</v>
      </c>
      <c r="L66" s="794" t="s">
        <v>113</v>
      </c>
      <c r="M66" s="170" t="s">
        <v>245</v>
      </c>
      <c r="N66" s="794" t="s">
        <v>59</v>
      </c>
      <c r="O66" s="170" t="s">
        <v>12</v>
      </c>
      <c r="P66" s="170" t="s">
        <v>15</v>
      </c>
      <c r="Q66" s="171"/>
      <c r="R66" s="172"/>
      <c r="S66" s="167"/>
      <c r="T66" s="167"/>
      <c r="U66" s="172"/>
      <c r="V66" s="172"/>
      <c r="W66" s="172"/>
      <c r="X66" s="172"/>
      <c r="Y66" s="172"/>
      <c r="Z66" s="173"/>
      <c r="AA66" s="173"/>
      <c r="AB66" s="173"/>
      <c r="AC66" s="173"/>
      <c r="AD66" s="173"/>
      <c r="AE66" s="173"/>
      <c r="AF66" s="173"/>
      <c r="AG66" s="170" t="s">
        <v>41</v>
      </c>
      <c r="AH66" s="178">
        <v>0</v>
      </c>
    </row>
    <row r="67" spans="1:60" s="151" customFormat="1" ht="37.5" x14ac:dyDescent="0.3">
      <c r="A67" s="581"/>
      <c r="B67" s="582"/>
      <c r="C67" s="582">
        <v>5</v>
      </c>
      <c r="D67" s="582"/>
      <c r="E67" s="582"/>
      <c r="F67" s="198" t="s">
        <v>789</v>
      </c>
      <c r="G67" s="199"/>
      <c r="H67" s="199"/>
      <c r="I67" s="199"/>
      <c r="J67" s="139"/>
      <c r="K67" s="142"/>
      <c r="L67" s="142"/>
      <c r="M67" s="139"/>
      <c r="N67" s="142"/>
      <c r="O67" s="139" t="s">
        <v>12</v>
      </c>
      <c r="P67" s="139" t="s">
        <v>15</v>
      </c>
      <c r="Q67" s="143"/>
      <c r="R67" s="144"/>
      <c r="S67" s="784" t="s">
        <v>40</v>
      </c>
      <c r="T67" s="146">
        <v>0.1</v>
      </c>
      <c r="U67" s="147"/>
      <c r="V67" s="147"/>
      <c r="W67" s="147"/>
      <c r="X67" s="147"/>
      <c r="Y67" s="147"/>
      <c r="Z67" s="147"/>
      <c r="AA67" s="147"/>
      <c r="AB67" s="147"/>
      <c r="AC67" s="147"/>
      <c r="AD67" s="147"/>
      <c r="AE67" s="147"/>
      <c r="AF67" s="147"/>
      <c r="AG67" s="148" t="s">
        <v>41</v>
      </c>
      <c r="AH67" s="149">
        <f>AH68</f>
        <v>2080382</v>
      </c>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row>
    <row r="68" spans="1:60" s="165" customFormat="1" ht="37.5" x14ac:dyDescent="0.3">
      <c r="A68" s="584"/>
      <c r="B68" s="585"/>
      <c r="C68" s="585">
        <v>5</v>
      </c>
      <c r="D68" s="585">
        <v>1</v>
      </c>
      <c r="E68" s="585"/>
      <c r="F68" s="155"/>
      <c r="G68" s="154" t="s">
        <v>790</v>
      </c>
      <c r="H68" s="155"/>
      <c r="I68" s="155"/>
      <c r="J68" s="156"/>
      <c r="K68" s="152"/>
      <c r="L68" s="152"/>
      <c r="M68" s="156"/>
      <c r="N68" s="152"/>
      <c r="O68" s="156" t="s">
        <v>12</v>
      </c>
      <c r="P68" s="156" t="s">
        <v>15</v>
      </c>
      <c r="Q68" s="156" t="s">
        <v>266</v>
      </c>
      <c r="R68" s="158">
        <v>1</v>
      </c>
      <c r="S68" s="158" t="s">
        <v>40</v>
      </c>
      <c r="T68" s="200">
        <v>0.1</v>
      </c>
      <c r="U68" s="790">
        <v>0.25</v>
      </c>
      <c r="V68" s="790"/>
      <c r="W68" s="790">
        <v>0.25</v>
      </c>
      <c r="X68" s="791"/>
      <c r="Y68" s="790">
        <v>0.25</v>
      </c>
      <c r="Z68" s="792"/>
      <c r="AA68" s="790">
        <v>0.25</v>
      </c>
      <c r="AB68" s="162"/>
      <c r="AC68" s="162"/>
      <c r="AD68" s="162"/>
      <c r="AE68" s="162"/>
      <c r="AF68" s="162"/>
      <c r="AG68" s="156" t="s">
        <v>41</v>
      </c>
      <c r="AH68" s="163">
        <f>SUM(AH69:AH70)</f>
        <v>2080382</v>
      </c>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row>
    <row r="69" spans="1:60" s="175" customFormat="1" ht="37.5" x14ac:dyDescent="0.3">
      <c r="A69" s="166" t="str">
        <f t="shared" si="5"/>
        <v>ID-DRH-5.1.1</v>
      </c>
      <c r="B69" s="794" t="s">
        <v>45</v>
      </c>
      <c r="C69" s="167">
        <v>5</v>
      </c>
      <c r="D69" s="167">
        <v>1</v>
      </c>
      <c r="E69" s="167">
        <v>1</v>
      </c>
      <c r="F69" s="168"/>
      <c r="G69" s="169"/>
      <c r="H69" s="201" t="s">
        <v>791</v>
      </c>
      <c r="I69" s="169"/>
      <c r="J69" s="794" t="s">
        <v>792</v>
      </c>
      <c r="K69" s="794" t="s">
        <v>45</v>
      </c>
      <c r="L69" s="794" t="s">
        <v>725</v>
      </c>
      <c r="M69" s="170" t="s">
        <v>72</v>
      </c>
      <c r="N69" s="794" t="s">
        <v>59</v>
      </c>
      <c r="O69" s="170" t="s">
        <v>12</v>
      </c>
      <c r="P69" s="170" t="s">
        <v>15</v>
      </c>
      <c r="Q69" s="171"/>
      <c r="R69" s="172"/>
      <c r="S69" s="167"/>
      <c r="T69" s="208"/>
      <c r="U69" s="172"/>
      <c r="V69" s="172"/>
      <c r="W69" s="172"/>
      <c r="X69" s="172"/>
      <c r="Y69" s="172"/>
      <c r="Z69" s="173"/>
      <c r="AA69" s="173"/>
      <c r="AB69" s="173"/>
      <c r="AC69" s="192"/>
      <c r="AD69" s="192"/>
      <c r="AE69" s="192"/>
      <c r="AF69" s="192"/>
      <c r="AG69" s="170" t="s">
        <v>41</v>
      </c>
      <c r="AH69" s="178">
        <v>2080382</v>
      </c>
    </row>
    <row r="70" spans="1:60" s="175" customFormat="1" ht="37.5" x14ac:dyDescent="0.3">
      <c r="A70" s="166" t="str">
        <f t="shared" si="5"/>
        <v>ID-DRH-5.1.2</v>
      </c>
      <c r="B70" s="794" t="s">
        <v>45</v>
      </c>
      <c r="C70" s="167">
        <v>5</v>
      </c>
      <c r="D70" s="167">
        <v>1</v>
      </c>
      <c r="E70" s="167">
        <v>2</v>
      </c>
      <c r="F70" s="168"/>
      <c r="G70" s="169"/>
      <c r="H70" s="201" t="s">
        <v>793</v>
      </c>
      <c r="I70" s="169"/>
      <c r="J70" s="170" t="s">
        <v>794</v>
      </c>
      <c r="K70" s="840" t="s">
        <v>45</v>
      </c>
      <c r="L70" s="794" t="s">
        <v>725</v>
      </c>
      <c r="M70" s="170" t="s">
        <v>72</v>
      </c>
      <c r="N70" s="794" t="s">
        <v>59</v>
      </c>
      <c r="O70" s="170" t="s">
        <v>12</v>
      </c>
      <c r="P70" s="170" t="s">
        <v>15</v>
      </c>
      <c r="Q70" s="171"/>
      <c r="R70" s="172"/>
      <c r="S70" s="167"/>
      <c r="T70" s="208"/>
      <c r="U70" s="172"/>
      <c r="V70" s="172"/>
      <c r="W70" s="172"/>
      <c r="X70" s="172"/>
      <c r="Y70" s="172"/>
      <c r="Z70" s="173"/>
      <c r="AA70" s="173"/>
      <c r="AB70" s="173"/>
      <c r="AC70" s="192"/>
      <c r="AD70" s="192"/>
      <c r="AE70" s="192"/>
      <c r="AF70" s="192"/>
      <c r="AG70" s="209" t="s">
        <v>41</v>
      </c>
      <c r="AH70" s="178">
        <v>0</v>
      </c>
    </row>
    <row r="71" spans="1:60" s="165" customFormat="1" ht="37.9" customHeight="1" x14ac:dyDescent="0.3">
      <c r="A71" s="584"/>
      <c r="B71" s="585"/>
      <c r="C71" s="585">
        <v>5</v>
      </c>
      <c r="D71" s="585">
        <v>2</v>
      </c>
      <c r="E71" s="585"/>
      <c r="F71" s="155"/>
      <c r="G71" s="154" t="s">
        <v>795</v>
      </c>
      <c r="H71" s="155"/>
      <c r="I71" s="155"/>
      <c r="J71" s="156"/>
      <c r="K71" s="152"/>
      <c r="L71" s="152"/>
      <c r="M71" s="156"/>
      <c r="N71" s="152"/>
      <c r="O71" s="156"/>
      <c r="P71" s="156"/>
      <c r="Q71" s="156" t="s">
        <v>266</v>
      </c>
      <c r="R71" s="158">
        <v>1</v>
      </c>
      <c r="S71" s="158" t="s">
        <v>40</v>
      </c>
      <c r="T71" s="200">
        <v>0.1</v>
      </c>
      <c r="U71" s="790">
        <v>0.25</v>
      </c>
      <c r="V71" s="790"/>
      <c r="W71" s="790">
        <v>0.25</v>
      </c>
      <c r="X71" s="791"/>
      <c r="Y71" s="790">
        <v>0.25</v>
      </c>
      <c r="Z71" s="792"/>
      <c r="AA71" s="790">
        <v>0.25</v>
      </c>
      <c r="AB71" s="162"/>
      <c r="AC71" s="162"/>
      <c r="AD71" s="162"/>
      <c r="AE71" s="162"/>
      <c r="AF71" s="162"/>
      <c r="AG71" s="156" t="s">
        <v>41</v>
      </c>
      <c r="AH71" s="163">
        <f>SUM(AH72:AH75)</f>
        <v>0</v>
      </c>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row>
    <row r="72" spans="1:60" s="808" customFormat="1" ht="36" customHeight="1" x14ac:dyDescent="0.3">
      <c r="A72" s="166" t="str">
        <f t="shared" ref="A72:A75" si="6">+ CONCATENATE("ID", "-", B72, "-",C72, ".", D72, ".", E72)</f>
        <v>ID-DRH-5.2.1</v>
      </c>
      <c r="B72" s="794" t="s">
        <v>45</v>
      </c>
      <c r="C72" s="167">
        <v>5</v>
      </c>
      <c r="D72" s="167">
        <v>2</v>
      </c>
      <c r="E72" s="167">
        <v>1</v>
      </c>
      <c r="F72" s="795"/>
      <c r="G72" s="796"/>
      <c r="H72" s="201" t="s">
        <v>796</v>
      </c>
      <c r="I72" s="795"/>
      <c r="J72" s="798" t="s">
        <v>797</v>
      </c>
      <c r="K72" s="794" t="s">
        <v>45</v>
      </c>
      <c r="L72" s="794" t="s">
        <v>725</v>
      </c>
      <c r="M72" s="170" t="s">
        <v>72</v>
      </c>
      <c r="N72" s="794" t="s">
        <v>59</v>
      </c>
      <c r="O72" s="170" t="s">
        <v>12</v>
      </c>
      <c r="P72" s="170" t="s">
        <v>15</v>
      </c>
      <c r="Q72" s="841"/>
      <c r="R72" s="831"/>
      <c r="S72" s="831"/>
      <c r="T72" s="842"/>
      <c r="U72" s="832"/>
      <c r="V72" s="832"/>
      <c r="W72" s="832"/>
      <c r="X72" s="833"/>
      <c r="Y72" s="832"/>
      <c r="Z72" s="834"/>
      <c r="AA72" s="832"/>
      <c r="AB72" s="836"/>
      <c r="AC72" s="836"/>
      <c r="AD72" s="836"/>
      <c r="AE72" s="836"/>
      <c r="AF72" s="836"/>
      <c r="AG72" s="170" t="s">
        <v>41</v>
      </c>
      <c r="AH72" s="178">
        <v>0</v>
      </c>
    </row>
    <row r="73" spans="1:60" s="808" customFormat="1" ht="36" customHeight="1" x14ac:dyDescent="0.3">
      <c r="A73" s="166" t="str">
        <f t="shared" si="6"/>
        <v>ID-DRH-5.2.2</v>
      </c>
      <c r="B73" s="794" t="s">
        <v>45</v>
      </c>
      <c r="C73" s="167">
        <v>5</v>
      </c>
      <c r="D73" s="167">
        <v>2</v>
      </c>
      <c r="E73" s="167">
        <v>2</v>
      </c>
      <c r="F73" s="795"/>
      <c r="G73" s="796"/>
      <c r="H73" s="201" t="s">
        <v>798</v>
      </c>
      <c r="I73" s="795"/>
      <c r="J73" s="798" t="s">
        <v>799</v>
      </c>
      <c r="K73" s="840" t="s">
        <v>45</v>
      </c>
      <c r="L73" s="794" t="s">
        <v>725</v>
      </c>
      <c r="M73" s="170" t="s">
        <v>72</v>
      </c>
      <c r="N73" s="794" t="s">
        <v>59</v>
      </c>
      <c r="O73" s="170" t="s">
        <v>12</v>
      </c>
      <c r="P73" s="170" t="s">
        <v>15</v>
      </c>
      <c r="Q73" s="841"/>
      <c r="R73" s="831"/>
      <c r="S73" s="831"/>
      <c r="T73" s="842"/>
      <c r="U73" s="832"/>
      <c r="V73" s="832"/>
      <c r="W73" s="832"/>
      <c r="X73" s="833"/>
      <c r="Y73" s="832"/>
      <c r="Z73" s="834"/>
      <c r="AA73" s="832"/>
      <c r="AB73" s="836"/>
      <c r="AC73" s="836"/>
      <c r="AD73" s="836"/>
      <c r="AE73" s="836"/>
      <c r="AF73" s="836"/>
      <c r="AG73" s="170" t="s">
        <v>41</v>
      </c>
      <c r="AH73" s="178">
        <v>0</v>
      </c>
    </row>
    <row r="74" spans="1:60" s="808" customFormat="1" ht="36" customHeight="1" x14ac:dyDescent="0.3">
      <c r="A74" s="166" t="str">
        <f t="shared" si="6"/>
        <v>ID-DRH-5.2.3</v>
      </c>
      <c r="B74" s="794" t="s">
        <v>45</v>
      </c>
      <c r="C74" s="167">
        <v>5</v>
      </c>
      <c r="D74" s="167">
        <v>2</v>
      </c>
      <c r="E74" s="167">
        <v>3</v>
      </c>
      <c r="F74" s="795"/>
      <c r="G74" s="796"/>
      <c r="H74" s="201" t="s">
        <v>800</v>
      </c>
      <c r="I74" s="795"/>
      <c r="J74" s="798" t="s">
        <v>799</v>
      </c>
      <c r="K74" s="794" t="s">
        <v>45</v>
      </c>
      <c r="L74" s="794" t="s">
        <v>725</v>
      </c>
      <c r="M74" s="170" t="s">
        <v>72</v>
      </c>
      <c r="N74" s="794" t="s">
        <v>59</v>
      </c>
      <c r="O74" s="170" t="s">
        <v>12</v>
      </c>
      <c r="P74" s="170" t="s">
        <v>15</v>
      </c>
      <c r="Q74" s="841"/>
      <c r="R74" s="831"/>
      <c r="S74" s="831"/>
      <c r="T74" s="842"/>
      <c r="U74" s="832"/>
      <c r="V74" s="832"/>
      <c r="W74" s="832"/>
      <c r="X74" s="833"/>
      <c r="Y74" s="832"/>
      <c r="Z74" s="834"/>
      <c r="AA74" s="832"/>
      <c r="AB74" s="836"/>
      <c r="AC74" s="836"/>
      <c r="AD74" s="836"/>
      <c r="AE74" s="836"/>
      <c r="AF74" s="836"/>
      <c r="AG74" s="170" t="s">
        <v>41</v>
      </c>
      <c r="AH74" s="178">
        <v>0</v>
      </c>
    </row>
    <row r="75" spans="1:60" s="808" customFormat="1" ht="36" customHeight="1" x14ac:dyDescent="0.3">
      <c r="A75" s="166" t="str">
        <f t="shared" si="6"/>
        <v>ID-DRH-5.2.4</v>
      </c>
      <c r="B75" s="794" t="s">
        <v>45</v>
      </c>
      <c r="C75" s="167">
        <v>5</v>
      </c>
      <c r="D75" s="167">
        <v>2</v>
      </c>
      <c r="E75" s="167">
        <v>4</v>
      </c>
      <c r="F75" s="795"/>
      <c r="G75" s="796"/>
      <c r="H75" s="837" t="s">
        <v>801</v>
      </c>
      <c r="I75" s="795"/>
      <c r="J75" s="798" t="s">
        <v>799</v>
      </c>
      <c r="K75" s="794" t="s">
        <v>45</v>
      </c>
      <c r="L75" s="794" t="s">
        <v>725</v>
      </c>
      <c r="M75" s="170" t="s">
        <v>72</v>
      </c>
      <c r="N75" s="794" t="s">
        <v>59</v>
      </c>
      <c r="O75" s="170" t="s">
        <v>12</v>
      </c>
      <c r="P75" s="170" t="s">
        <v>15</v>
      </c>
      <c r="Q75" s="841"/>
      <c r="R75" s="831"/>
      <c r="S75" s="831"/>
      <c r="T75" s="842"/>
      <c r="U75" s="832"/>
      <c r="V75" s="832"/>
      <c r="W75" s="832"/>
      <c r="X75" s="833"/>
      <c r="Y75" s="832"/>
      <c r="Z75" s="834"/>
      <c r="AA75" s="832"/>
      <c r="AB75" s="836"/>
      <c r="AC75" s="836"/>
      <c r="AD75" s="836"/>
      <c r="AE75" s="836"/>
      <c r="AF75" s="836"/>
      <c r="AG75" s="170" t="s">
        <v>41</v>
      </c>
      <c r="AH75" s="178">
        <v>0</v>
      </c>
    </row>
    <row r="76" spans="1:60" s="151" customFormat="1" ht="37.5" x14ac:dyDescent="0.3">
      <c r="A76" s="581"/>
      <c r="B76" s="582"/>
      <c r="C76" s="582">
        <v>6</v>
      </c>
      <c r="D76" s="582"/>
      <c r="E76" s="582"/>
      <c r="F76" s="198" t="s">
        <v>802</v>
      </c>
      <c r="G76" s="199"/>
      <c r="H76" s="199"/>
      <c r="I76" s="199"/>
      <c r="J76" s="139"/>
      <c r="K76" s="139"/>
      <c r="L76" s="142"/>
      <c r="M76" s="139"/>
      <c r="N76" s="142"/>
      <c r="O76" s="139" t="s">
        <v>12</v>
      </c>
      <c r="P76" s="139" t="s">
        <v>15</v>
      </c>
      <c r="Q76" s="143"/>
      <c r="R76" s="144"/>
      <c r="S76" s="784" t="s">
        <v>40</v>
      </c>
      <c r="T76" s="146">
        <v>0.1</v>
      </c>
      <c r="U76" s="147"/>
      <c r="V76" s="147"/>
      <c r="W76" s="147"/>
      <c r="X76" s="147"/>
      <c r="Y76" s="147"/>
      <c r="Z76" s="147"/>
      <c r="AA76" s="147"/>
      <c r="AB76" s="147"/>
      <c r="AC76" s="147"/>
      <c r="AD76" s="147"/>
      <c r="AE76" s="147"/>
      <c r="AF76" s="147"/>
      <c r="AG76" s="148" t="s">
        <v>41</v>
      </c>
      <c r="AH76" s="149">
        <f>AH77</f>
        <v>0</v>
      </c>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row>
    <row r="77" spans="1:60" s="165" customFormat="1" ht="37.5" x14ac:dyDescent="0.3">
      <c r="A77" s="584"/>
      <c r="B77" s="585"/>
      <c r="C77" s="585">
        <v>6</v>
      </c>
      <c r="D77" s="585">
        <v>1</v>
      </c>
      <c r="E77" s="585"/>
      <c r="F77" s="155"/>
      <c r="G77" s="843" t="s">
        <v>803</v>
      </c>
      <c r="H77" s="844"/>
      <c r="I77" s="845"/>
      <c r="J77" s="156"/>
      <c r="K77" s="152"/>
      <c r="L77" s="152"/>
      <c r="M77" s="156"/>
      <c r="N77" s="152"/>
      <c r="O77" s="156" t="s">
        <v>12</v>
      </c>
      <c r="P77" s="156" t="s">
        <v>15</v>
      </c>
      <c r="Q77" s="156" t="s">
        <v>266</v>
      </c>
      <c r="R77" s="158">
        <v>1</v>
      </c>
      <c r="S77" s="158" t="s">
        <v>40</v>
      </c>
      <c r="T77" s="200">
        <v>0.1</v>
      </c>
      <c r="U77" s="790">
        <v>0.25</v>
      </c>
      <c r="V77" s="790"/>
      <c r="W77" s="790">
        <v>0.25</v>
      </c>
      <c r="X77" s="791"/>
      <c r="Y77" s="790">
        <v>0.25</v>
      </c>
      <c r="Z77" s="792"/>
      <c r="AA77" s="790">
        <v>0.25</v>
      </c>
      <c r="AB77" s="162"/>
      <c r="AC77" s="162"/>
      <c r="AD77" s="162"/>
      <c r="AE77" s="162"/>
      <c r="AF77" s="162"/>
      <c r="AG77" s="156" t="s">
        <v>41</v>
      </c>
      <c r="AH77" s="163">
        <f>SUM(AH78:AH79)</f>
        <v>0</v>
      </c>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row>
    <row r="78" spans="1:60" s="175" customFormat="1" ht="36" customHeight="1" x14ac:dyDescent="0.3">
      <c r="A78" s="166" t="str">
        <f>+ CONCATENATE("ID", "-", B78, "-",C78, ".", D78, ".", E78)</f>
        <v>ID-DRH-6.1.1</v>
      </c>
      <c r="B78" s="794" t="s">
        <v>45</v>
      </c>
      <c r="C78" s="167">
        <v>6</v>
      </c>
      <c r="D78" s="167">
        <v>1</v>
      </c>
      <c r="E78" s="167">
        <v>1</v>
      </c>
      <c r="F78" s="168"/>
      <c r="G78" s="795"/>
      <c r="H78" s="201" t="s">
        <v>804</v>
      </c>
      <c r="I78" s="169"/>
      <c r="J78" s="170" t="s">
        <v>298</v>
      </c>
      <c r="K78" s="167" t="s">
        <v>51</v>
      </c>
      <c r="L78" s="167" t="s">
        <v>805</v>
      </c>
      <c r="M78" s="170" t="s">
        <v>45</v>
      </c>
      <c r="N78" s="794" t="s">
        <v>59</v>
      </c>
      <c r="O78" s="170" t="s">
        <v>12</v>
      </c>
      <c r="P78" s="170" t="s">
        <v>15</v>
      </c>
      <c r="Q78" s="171"/>
      <c r="R78" s="172"/>
      <c r="S78" s="167"/>
      <c r="T78" s="208"/>
      <c r="U78" s="172"/>
      <c r="V78" s="172"/>
      <c r="W78" s="172"/>
      <c r="X78" s="172"/>
      <c r="Y78" s="172"/>
      <c r="Z78" s="173"/>
      <c r="AA78" s="173"/>
      <c r="AB78" s="173"/>
      <c r="AC78" s="192"/>
      <c r="AD78" s="192"/>
      <c r="AE78" s="192"/>
      <c r="AF78" s="192"/>
      <c r="AG78" s="170" t="s">
        <v>41</v>
      </c>
      <c r="AH78" s="178">
        <v>0</v>
      </c>
    </row>
    <row r="79" spans="1:60" s="175" customFormat="1" ht="49.9" customHeight="1" x14ac:dyDescent="0.3">
      <c r="A79" s="166" t="str">
        <f>+ CONCATENATE("ID", "-", B79, "-",C79, ".", D79, ".", E79)</f>
        <v>ID-DRH-6.1.2</v>
      </c>
      <c r="B79" s="794" t="s">
        <v>45</v>
      </c>
      <c r="C79" s="167">
        <v>6</v>
      </c>
      <c r="D79" s="167">
        <v>1</v>
      </c>
      <c r="E79" s="167">
        <v>2</v>
      </c>
      <c r="F79" s="168"/>
      <c r="G79" s="795"/>
      <c r="H79" s="541" t="s">
        <v>806</v>
      </c>
      <c r="I79" s="846"/>
      <c r="J79" s="170" t="s">
        <v>807</v>
      </c>
      <c r="K79" s="167" t="s">
        <v>45</v>
      </c>
      <c r="L79" s="794" t="s">
        <v>725</v>
      </c>
      <c r="M79" s="170" t="s">
        <v>58</v>
      </c>
      <c r="N79" s="794" t="s">
        <v>59</v>
      </c>
      <c r="O79" s="170" t="s">
        <v>12</v>
      </c>
      <c r="P79" s="170" t="s">
        <v>15</v>
      </c>
      <c r="Q79" s="171"/>
      <c r="R79" s="172"/>
      <c r="S79" s="167"/>
      <c r="T79" s="208"/>
      <c r="U79" s="172"/>
      <c r="V79" s="172"/>
      <c r="W79" s="172"/>
      <c r="X79" s="172"/>
      <c r="Y79" s="172"/>
      <c r="Z79" s="173"/>
      <c r="AA79" s="173"/>
      <c r="AB79" s="173"/>
      <c r="AC79" s="192"/>
      <c r="AD79" s="192"/>
      <c r="AE79" s="192"/>
      <c r="AF79" s="192"/>
      <c r="AG79" s="170" t="s">
        <v>41</v>
      </c>
      <c r="AH79" s="178">
        <v>0</v>
      </c>
    </row>
    <row r="80" spans="1:60" s="858" customFormat="1" ht="31.5" hidden="1" customHeight="1" x14ac:dyDescent="0.3">
      <c r="A80" s="847"/>
      <c r="B80" s="848"/>
      <c r="C80" s="849"/>
      <c r="D80" s="849"/>
      <c r="E80" s="849"/>
      <c r="F80" s="847"/>
      <c r="G80" s="850" t="s">
        <v>808</v>
      </c>
      <c r="H80" s="851"/>
      <c r="I80" s="852"/>
      <c r="J80" s="853"/>
      <c r="K80" s="848"/>
      <c r="L80" s="848"/>
      <c r="M80" s="853"/>
      <c r="N80" s="848"/>
      <c r="O80" s="853"/>
      <c r="P80" s="853"/>
      <c r="Q80" s="854" t="s">
        <v>266</v>
      </c>
      <c r="R80" s="855">
        <v>1</v>
      </c>
      <c r="S80" s="849"/>
      <c r="T80" s="849"/>
      <c r="U80" s="848"/>
      <c r="V80" s="848"/>
      <c r="W80" s="848"/>
      <c r="X80" s="848"/>
      <c r="Y80" s="848"/>
      <c r="Z80" s="848"/>
      <c r="AA80" s="848"/>
      <c r="AB80" s="848"/>
      <c r="AC80" s="848"/>
      <c r="AD80" s="848"/>
      <c r="AE80" s="848"/>
      <c r="AF80" s="848"/>
      <c r="AG80" s="856" t="s">
        <v>41</v>
      </c>
      <c r="AH80" s="857">
        <f>AH81</f>
        <v>0</v>
      </c>
    </row>
    <row r="81" spans="1:60" s="859" customFormat="1" ht="31.5" hidden="1" customHeight="1" x14ac:dyDescent="0.3">
      <c r="B81" s="860"/>
      <c r="C81" s="861"/>
      <c r="D81" s="861"/>
      <c r="E81" s="861"/>
      <c r="F81" s="814"/>
      <c r="G81" s="862"/>
      <c r="H81" s="863" t="s">
        <v>809</v>
      </c>
      <c r="I81" s="864"/>
      <c r="J81" s="865"/>
      <c r="K81" s="811"/>
      <c r="L81" s="811"/>
      <c r="M81" s="865"/>
      <c r="N81" s="866"/>
      <c r="O81" s="865"/>
      <c r="P81" s="865"/>
      <c r="Q81" s="867"/>
      <c r="R81" s="811"/>
      <c r="S81" s="811"/>
      <c r="T81" s="811"/>
      <c r="U81" s="811"/>
      <c r="V81" s="811"/>
      <c r="W81" s="811"/>
      <c r="X81" s="811"/>
      <c r="Y81" s="811"/>
      <c r="Z81" s="636"/>
      <c r="AA81" s="636"/>
      <c r="AB81" s="636"/>
      <c r="AC81" s="868"/>
      <c r="AD81" s="868"/>
      <c r="AE81" s="868"/>
      <c r="AF81" s="868"/>
      <c r="AG81" s="865"/>
      <c r="AH81" s="869"/>
    </row>
    <row r="82" spans="1:60" s="859" customFormat="1" ht="31.5" hidden="1" customHeight="1" x14ac:dyDescent="0.3">
      <c r="B82" s="860"/>
      <c r="C82" s="861"/>
      <c r="D82" s="861"/>
      <c r="E82" s="861"/>
      <c r="F82" s="814"/>
      <c r="G82" s="862"/>
      <c r="H82" s="863" t="s">
        <v>810</v>
      </c>
      <c r="I82" s="864"/>
      <c r="J82" s="865"/>
      <c r="K82" s="811"/>
      <c r="L82" s="866"/>
      <c r="M82" s="865"/>
      <c r="N82" s="866"/>
      <c r="O82" s="865"/>
      <c r="P82" s="865"/>
      <c r="Q82" s="867"/>
      <c r="R82" s="811"/>
      <c r="S82" s="811"/>
      <c r="T82" s="811"/>
      <c r="U82" s="811"/>
      <c r="V82" s="811"/>
      <c r="W82" s="811"/>
      <c r="X82" s="811"/>
      <c r="Y82" s="811"/>
      <c r="Z82" s="636"/>
      <c r="AA82" s="636"/>
      <c r="AB82" s="636"/>
      <c r="AC82" s="868"/>
      <c r="AD82" s="868"/>
      <c r="AE82" s="868"/>
      <c r="AF82" s="868"/>
      <c r="AG82" s="865"/>
      <c r="AH82" s="869"/>
    </row>
    <row r="83" spans="1:60" s="151" customFormat="1" ht="37.5" x14ac:dyDescent="0.3">
      <c r="A83" s="581"/>
      <c r="B83" s="582"/>
      <c r="C83" s="582">
        <v>7</v>
      </c>
      <c r="D83" s="582"/>
      <c r="E83" s="582"/>
      <c r="F83" s="198" t="s">
        <v>811</v>
      </c>
      <c r="G83" s="199"/>
      <c r="H83" s="199"/>
      <c r="I83" s="199"/>
      <c r="J83" s="139"/>
      <c r="K83" s="142"/>
      <c r="L83" s="142"/>
      <c r="M83" s="139"/>
      <c r="N83" s="142"/>
      <c r="O83" s="139" t="s">
        <v>12</v>
      </c>
      <c r="P83" s="139" t="s">
        <v>15</v>
      </c>
      <c r="Q83" s="143"/>
      <c r="R83" s="144"/>
      <c r="S83" s="784" t="s">
        <v>40</v>
      </c>
      <c r="T83" s="146">
        <v>0.05</v>
      </c>
      <c r="U83" s="147"/>
      <c r="V83" s="147"/>
      <c r="W83" s="147"/>
      <c r="X83" s="147"/>
      <c r="Y83" s="147"/>
      <c r="Z83" s="147"/>
      <c r="AA83" s="147"/>
      <c r="AB83" s="147"/>
      <c r="AC83" s="147"/>
      <c r="AD83" s="147"/>
      <c r="AE83" s="147"/>
      <c r="AF83" s="147"/>
      <c r="AG83" s="148" t="s">
        <v>41</v>
      </c>
      <c r="AH83" s="149">
        <f>AH84</f>
        <v>0</v>
      </c>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row>
    <row r="84" spans="1:60" s="165" customFormat="1" ht="37.5" x14ac:dyDescent="0.3">
      <c r="A84" s="584"/>
      <c r="B84" s="585"/>
      <c r="C84" s="585">
        <v>7</v>
      </c>
      <c r="D84" s="585">
        <v>1</v>
      </c>
      <c r="E84" s="585"/>
      <c r="F84" s="155"/>
      <c r="G84" s="154" t="s">
        <v>812</v>
      </c>
      <c r="H84" s="155"/>
      <c r="I84" s="155"/>
      <c r="J84" s="156"/>
      <c r="K84" s="152"/>
      <c r="L84" s="152"/>
      <c r="M84" s="156"/>
      <c r="N84" s="152"/>
      <c r="O84" s="156" t="s">
        <v>12</v>
      </c>
      <c r="P84" s="156" t="s">
        <v>15</v>
      </c>
      <c r="Q84" s="156" t="s">
        <v>266</v>
      </c>
      <c r="R84" s="158">
        <v>1</v>
      </c>
      <c r="S84" s="158" t="s">
        <v>40</v>
      </c>
      <c r="T84" s="200">
        <v>0.05</v>
      </c>
      <c r="U84" s="790">
        <v>0.25</v>
      </c>
      <c r="V84" s="790"/>
      <c r="W84" s="790">
        <v>0.25</v>
      </c>
      <c r="X84" s="791"/>
      <c r="Y84" s="790">
        <v>0.25</v>
      </c>
      <c r="Z84" s="792"/>
      <c r="AA84" s="790">
        <v>0.25</v>
      </c>
      <c r="AB84" s="162"/>
      <c r="AC84" s="162"/>
      <c r="AD84" s="162"/>
      <c r="AE84" s="162"/>
      <c r="AF84" s="162"/>
      <c r="AG84" s="156" t="s">
        <v>41</v>
      </c>
      <c r="AH84" s="163">
        <f>SUM(AH85:AH85)</f>
        <v>0</v>
      </c>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row>
    <row r="85" spans="1:60" s="175" customFormat="1" ht="37.5" x14ac:dyDescent="0.3">
      <c r="A85" s="166" t="str">
        <f>+ CONCATENATE("ID", "-", B85, "-",C85, ".", D85, ".", E85)</f>
        <v>ID-DRH-7.1.1</v>
      </c>
      <c r="B85" s="794" t="s">
        <v>45</v>
      </c>
      <c r="C85" s="167">
        <v>7</v>
      </c>
      <c r="D85" s="167">
        <v>1</v>
      </c>
      <c r="E85" s="167">
        <v>1</v>
      </c>
      <c r="F85" s="168"/>
      <c r="G85" s="169"/>
      <c r="H85" s="168" t="s">
        <v>813</v>
      </c>
      <c r="I85" s="636"/>
      <c r="J85" s="170" t="s">
        <v>814</v>
      </c>
      <c r="K85" s="167" t="s">
        <v>45</v>
      </c>
      <c r="L85" s="794" t="s">
        <v>725</v>
      </c>
      <c r="M85" s="170" t="s">
        <v>58</v>
      </c>
      <c r="N85" s="794" t="s">
        <v>59</v>
      </c>
      <c r="O85" s="170" t="s">
        <v>12</v>
      </c>
      <c r="P85" s="170" t="s">
        <v>15</v>
      </c>
      <c r="Q85" s="171"/>
      <c r="R85" s="172"/>
      <c r="S85" s="167"/>
      <c r="T85" s="208"/>
      <c r="U85" s="172"/>
      <c r="V85" s="172"/>
      <c r="W85" s="172"/>
      <c r="X85" s="172"/>
      <c r="Y85" s="172"/>
      <c r="Z85" s="173"/>
      <c r="AA85" s="173"/>
      <c r="AB85" s="173"/>
      <c r="AC85" s="192"/>
      <c r="AD85" s="192"/>
      <c r="AE85" s="192"/>
      <c r="AF85" s="192"/>
      <c r="AG85" s="209" t="s">
        <v>41</v>
      </c>
      <c r="AH85" s="870">
        <v>0</v>
      </c>
    </row>
    <row r="86" spans="1:60" s="175" customFormat="1" ht="19.5" thickBot="1" x14ac:dyDescent="0.35">
      <c r="A86" s="871"/>
      <c r="B86" s="872"/>
      <c r="C86" s="873"/>
      <c r="D86" s="873"/>
      <c r="E86" s="873"/>
      <c r="F86" s="201"/>
      <c r="G86" s="546"/>
      <c r="H86" s="201"/>
      <c r="I86" s="874"/>
      <c r="J86" s="607"/>
      <c r="K86" s="873"/>
      <c r="L86" s="872"/>
      <c r="M86" s="607"/>
      <c r="N86" s="794"/>
      <c r="O86" s="607"/>
      <c r="P86" s="607"/>
      <c r="Q86" s="875"/>
      <c r="R86" s="876"/>
      <c r="S86" s="873"/>
      <c r="T86" s="877"/>
      <c r="U86" s="876"/>
      <c r="V86" s="876"/>
      <c r="W86" s="876"/>
      <c r="X86" s="876"/>
      <c r="Y86" s="876"/>
      <c r="Z86" s="207"/>
      <c r="AA86" s="207"/>
      <c r="AB86" s="207"/>
      <c r="AC86" s="822"/>
      <c r="AD86" s="822"/>
      <c r="AE86" s="822"/>
      <c r="AF86" s="822"/>
      <c r="AG86" s="607"/>
      <c r="AH86" s="878"/>
    </row>
    <row r="87" spans="1:60" s="175" customFormat="1" ht="30.75" customHeight="1" thickBot="1" x14ac:dyDescent="0.35">
      <c r="A87" s="871"/>
      <c r="B87" s="873"/>
      <c r="C87" s="873"/>
      <c r="D87" s="873"/>
      <c r="E87" s="873"/>
      <c r="F87" s="201"/>
      <c r="G87" s="546"/>
      <c r="H87" s="858"/>
      <c r="I87" s="546"/>
      <c r="J87" s="607"/>
      <c r="K87" s="873"/>
      <c r="L87" s="873"/>
      <c r="M87" s="607"/>
      <c r="N87" s="794"/>
      <c r="O87" s="879"/>
      <c r="P87" s="879"/>
      <c r="Q87" s="875"/>
      <c r="R87" s="876"/>
      <c r="S87" s="873"/>
      <c r="T87" s="877"/>
      <c r="U87" s="876"/>
      <c r="V87" s="876"/>
      <c r="W87" s="876"/>
      <c r="X87" s="876"/>
      <c r="Y87" s="876"/>
      <c r="Z87" s="207"/>
      <c r="AA87" s="207"/>
      <c r="AB87" s="207"/>
      <c r="AC87" s="822"/>
      <c r="AD87" s="822"/>
      <c r="AE87" s="822"/>
      <c r="AF87" s="822"/>
      <c r="AG87" s="125" t="s">
        <v>98</v>
      </c>
      <c r="AH87" s="126">
        <f>+AH26+AH63+AH83+AH76+AH67+AH54+AH5</f>
        <v>45420172</v>
      </c>
    </row>
    <row r="88" spans="1:60" s="150" customFormat="1" ht="18.75" x14ac:dyDescent="0.3">
      <c r="J88" s="226"/>
      <c r="L88" s="241"/>
      <c r="M88" s="228"/>
      <c r="O88" s="134"/>
      <c r="P88" s="134"/>
      <c r="Q88" s="226"/>
      <c r="S88" s="175"/>
      <c r="T88" s="529"/>
      <c r="AG88" s="241"/>
    </row>
    <row r="89" spans="1:60" s="150" customFormat="1" ht="18.75" x14ac:dyDescent="0.3">
      <c r="J89" s="226"/>
      <c r="L89" s="241"/>
      <c r="M89" s="228"/>
      <c r="O89" s="134"/>
      <c r="P89" s="134"/>
      <c r="Q89" s="226"/>
      <c r="S89" s="175"/>
      <c r="T89" s="529"/>
      <c r="AG89" s="241"/>
    </row>
    <row r="90" spans="1:60" s="150" customFormat="1" ht="19.5" thickBot="1" x14ac:dyDescent="0.35">
      <c r="J90" s="614"/>
      <c r="K90" s="614"/>
      <c r="L90" s="614"/>
      <c r="M90" s="614"/>
      <c r="O90" s="134"/>
      <c r="P90" s="134"/>
      <c r="Q90" s="226"/>
      <c r="S90" s="175"/>
      <c r="T90" s="529"/>
      <c r="AG90" s="241"/>
    </row>
    <row r="91" spans="1:60" s="150" customFormat="1" ht="18.75" x14ac:dyDescent="0.3">
      <c r="F91" s="283"/>
      <c r="G91" s="283"/>
      <c r="H91" s="283"/>
      <c r="I91" s="283"/>
      <c r="J91" s="283" t="s">
        <v>815</v>
      </c>
      <c r="K91" s="283"/>
      <c r="L91" s="283"/>
      <c r="M91" s="283"/>
      <c r="O91" s="136"/>
      <c r="P91" s="136"/>
      <c r="Q91" s="226"/>
      <c r="T91" s="529"/>
    </row>
    <row r="92" spans="1:60" s="150" customFormat="1" ht="18.75" x14ac:dyDescent="0.3">
      <c r="J92" s="283" t="s">
        <v>816</v>
      </c>
      <c r="K92" s="283"/>
      <c r="L92" s="283"/>
      <c r="M92" s="283"/>
      <c r="O92" s="136"/>
      <c r="P92" s="136"/>
      <c r="Q92" s="226"/>
      <c r="T92" s="529"/>
    </row>
    <row r="93" spans="1:60" s="120" customFormat="1" x14ac:dyDescent="0.25">
      <c r="F93" s="244"/>
      <c r="G93" s="244"/>
      <c r="H93" s="244"/>
      <c r="I93" s="244"/>
      <c r="J93" s="127"/>
      <c r="K93" s="235"/>
      <c r="L93" s="235"/>
      <c r="M93" s="129"/>
      <c r="N93" s="235"/>
      <c r="O93" s="134"/>
      <c r="P93" s="134"/>
      <c r="Q93" s="127"/>
      <c r="T93" s="130"/>
      <c r="AG93" s="235"/>
    </row>
    <row r="94" spans="1:60" s="120" customFormat="1" x14ac:dyDescent="0.25">
      <c r="F94" s="244"/>
      <c r="G94" s="244"/>
      <c r="H94" s="244"/>
      <c r="I94" s="244"/>
      <c r="J94" s="127"/>
      <c r="L94" s="235"/>
      <c r="M94" s="129"/>
      <c r="O94" s="134"/>
      <c r="P94" s="134"/>
      <c r="Q94" s="127"/>
      <c r="T94" s="130"/>
      <c r="AG94" s="235"/>
    </row>
    <row r="95" spans="1:60" s="120" customFormat="1" x14ac:dyDescent="0.25">
      <c r="J95" s="127"/>
      <c r="L95" s="235"/>
      <c r="M95" s="129"/>
      <c r="O95" s="134"/>
      <c r="P95" s="134"/>
      <c r="Q95" s="127"/>
      <c r="T95" s="130"/>
      <c r="AG95" s="235"/>
    </row>
    <row r="96" spans="1:60" s="120" customFormat="1" x14ac:dyDescent="0.25">
      <c r="J96" s="127"/>
      <c r="L96" s="235"/>
      <c r="M96" s="129"/>
      <c r="O96" s="134"/>
      <c r="P96" s="134"/>
      <c r="Q96" s="127"/>
      <c r="T96" s="130"/>
      <c r="AG96" s="235"/>
    </row>
    <row r="97" spans="2:34" s="120" customFormat="1" x14ac:dyDescent="0.25">
      <c r="J97" s="127"/>
      <c r="L97" s="235"/>
      <c r="M97" s="129"/>
      <c r="O97" s="134"/>
      <c r="P97" s="134"/>
      <c r="Q97" s="127"/>
      <c r="T97" s="130"/>
      <c r="AG97" s="235"/>
    </row>
    <row r="98" spans="2:34" s="120" customFormat="1" x14ac:dyDescent="0.25">
      <c r="J98" s="127"/>
      <c r="L98" s="235"/>
      <c r="M98" s="129"/>
      <c r="O98" s="134"/>
      <c r="P98" s="134"/>
      <c r="Q98" s="127"/>
      <c r="T98" s="130"/>
      <c r="AG98" s="235"/>
    </row>
    <row r="99" spans="2:34" s="120" customFormat="1" x14ac:dyDescent="0.25">
      <c r="J99" s="127"/>
      <c r="L99" s="235"/>
      <c r="M99" s="129"/>
      <c r="O99" s="134"/>
      <c r="P99" s="134"/>
      <c r="Q99" s="127"/>
      <c r="T99" s="130"/>
      <c r="AG99" s="235"/>
    </row>
    <row r="100" spans="2:34" s="120" customFormat="1" x14ac:dyDescent="0.25">
      <c r="J100" s="127"/>
      <c r="L100" s="235"/>
      <c r="M100" s="129"/>
      <c r="O100" s="134"/>
      <c r="P100" s="134"/>
      <c r="Q100" s="127"/>
      <c r="T100" s="130"/>
      <c r="AG100" s="235"/>
    </row>
    <row r="101" spans="2:34" s="120" customFormat="1" x14ac:dyDescent="0.25">
      <c r="J101" s="127"/>
      <c r="L101" s="235"/>
      <c r="M101" s="129"/>
      <c r="O101" s="134"/>
      <c r="P101" s="134"/>
      <c r="Q101" s="127"/>
      <c r="T101" s="130"/>
      <c r="AG101" s="235"/>
    </row>
    <row r="102" spans="2:34" s="120" customFormat="1" x14ac:dyDescent="0.25">
      <c r="J102" s="127"/>
      <c r="L102" s="235"/>
      <c r="M102" s="129"/>
      <c r="O102" s="134"/>
      <c r="P102" s="134"/>
      <c r="Q102" s="127"/>
      <c r="T102" s="130"/>
      <c r="AG102" s="235"/>
    </row>
    <row r="103" spans="2:34" s="120" customFormat="1" x14ac:dyDescent="0.25">
      <c r="J103" s="127"/>
      <c r="L103" s="235"/>
      <c r="M103" s="129"/>
      <c r="O103" s="134"/>
      <c r="P103" s="134"/>
      <c r="Q103" s="127"/>
      <c r="T103" s="130"/>
      <c r="AG103" s="235"/>
    </row>
    <row r="104" spans="2:34" s="120" customFormat="1" x14ac:dyDescent="0.25">
      <c r="J104" s="127"/>
      <c r="L104" s="235"/>
      <c r="M104" s="129"/>
      <c r="O104" s="134"/>
      <c r="P104" s="134"/>
      <c r="Q104" s="127"/>
      <c r="T104" s="130"/>
      <c r="AG104" s="235"/>
    </row>
    <row r="105" spans="2:34" x14ac:dyDescent="0.25">
      <c r="B105" s="1"/>
      <c r="C105" s="1"/>
      <c r="D105" s="1"/>
      <c r="E105" s="1"/>
      <c r="J105" s="93"/>
      <c r="K105" s="1"/>
      <c r="N105" s="1"/>
      <c r="Q105" s="93"/>
      <c r="R105" s="1"/>
      <c r="S105" s="1"/>
      <c r="T105" s="26"/>
      <c r="U105" s="1"/>
      <c r="V105" s="1"/>
      <c r="W105" s="1"/>
      <c r="X105" s="1"/>
      <c r="Y105" s="1"/>
      <c r="Z105" s="1"/>
      <c r="AA105" s="1"/>
      <c r="AB105" s="1"/>
      <c r="AC105" s="1"/>
      <c r="AD105" s="1"/>
      <c r="AE105" s="1"/>
      <c r="AF105" s="1"/>
      <c r="AG105" s="232"/>
      <c r="AH105" s="1"/>
    </row>
    <row r="193" spans="7:7" x14ac:dyDescent="0.25">
      <c r="G193" s="1">
        <v>3</v>
      </c>
    </row>
  </sheetData>
  <sheetProtection selectLockedCells="1"/>
  <autoFilter ref="A4:P4"/>
  <dataConsolidate/>
  <mergeCells count="36">
    <mergeCell ref="F93:I93"/>
    <mergeCell ref="F94:I94"/>
    <mergeCell ref="H81:I81"/>
    <mergeCell ref="H82:I82"/>
    <mergeCell ref="J90:M90"/>
    <mergeCell ref="F91:I91"/>
    <mergeCell ref="J91:M91"/>
    <mergeCell ref="J92:M92"/>
    <mergeCell ref="AH3:AH4"/>
    <mergeCell ref="H16:I16"/>
    <mergeCell ref="H17:I17"/>
    <mergeCell ref="G77:I77"/>
    <mergeCell ref="H79:I79"/>
    <mergeCell ref="G80:I80"/>
    <mergeCell ref="T3:T4"/>
    <mergeCell ref="U3:V3"/>
    <mergeCell ref="W3:X3"/>
    <mergeCell ref="Y3:Z3"/>
    <mergeCell ref="AA3:AB3"/>
    <mergeCell ref="AG3:AG4"/>
    <mergeCell ref="AC1:AF3"/>
    <mergeCell ref="J2:K2"/>
    <mergeCell ref="L2:P2"/>
    <mergeCell ref="Q2:R2"/>
    <mergeCell ref="AG2:AH2"/>
    <mergeCell ref="F3:N3"/>
    <mergeCell ref="O3:P3"/>
    <mergeCell ref="Q3:Q4"/>
    <mergeCell ref="R3:R4"/>
    <mergeCell ref="S3:S4"/>
    <mergeCell ref="J1:P1"/>
    <mergeCell ref="S1:T1"/>
    <mergeCell ref="U1:V1"/>
    <mergeCell ref="W1:X1"/>
    <mergeCell ref="Y1:Z1"/>
    <mergeCell ref="AA1:AB1"/>
  </mergeCells>
  <dataValidations count="1">
    <dataValidation allowBlank="1" showInputMessage="1" showErrorMessage="1" sqref="B83:B86 B7:B79"/>
  </dataValidations>
  <printOptions horizontalCentered="1"/>
  <pageMargins left="0.31496062992125984" right="0.31496062992125984" top="0.11811023622047245" bottom="0.31496062992125984" header="0.31496062992125984" footer="0.31496062992125984"/>
  <pageSetup paperSize="5" scale="44" fitToHeight="0" orientation="landscape" r:id="rId1"/>
  <headerFooter>
    <oddFooter>Page &amp;P of &amp;N</oddFooter>
  </headerFooter>
  <rowBreaks count="3" manualBreakCount="3">
    <brk id="43" min="2" max="33" man="1"/>
    <brk id="73" min="2" max="33" man="1"/>
    <brk id="92" max="33"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Recursos Humanos 2023.xlsx]Libro de Códigos'!#REF!</xm:f>
          </x14:formula1>
          <xm:sqref>N83:N87 N5:N79</xm:sqref>
        </x14:dataValidation>
        <x14:dataValidation type="list" allowBlank="1" showInputMessage="1" showErrorMessage="1">
          <x14:formula1>
            <xm:f>'C:\Users\Aileen Decamps\AppData\Local\Temp\Temp1_FW_ PAO 2023 Firmados .zip\[POA Recursos Humanos 2023.xlsx]Libro de Códigos'!#REF!</xm:f>
          </x14:formula1>
          <xm:sqref>K85:K87 K78:K79</xm:sqref>
        </x14:dataValidation>
        <x14:dataValidation type="list" allowBlank="1" showInputMessage="1" showErrorMessage="1">
          <x14:formula1>
            <xm:f>'C:\Users\Aileen Decamps\AppData\Local\Temp\Temp1_FW_ PAO 2023 Firmados .zip\[POA Recursos Humanos 2023.xlsx]Libro de Códigos'!#REF!</xm:f>
          </x14:formula1>
          <xm:sqref>S76:S77 S26:S27 S61 S63:S64 S54:S55 S30 S83:S84 S45:S47 S67:S68 S21 S71 S49 S5:S8</xm:sqref>
        </x14:dataValidation>
        <x14:dataValidation type="list" allowBlank="1" showInputMessage="1" showErrorMessage="1">
          <x14:formula1>
            <xm:f>'https://minpre-my.sharepoint.com/Users/Juana Herrera.CPTTE-LT-AR/Documents/POA 2022/[Copy of POA MINPRE 2019 (Autosaved).xlsx]Clasificador de Avances'!#REF!</xm:f>
          </x14:formula1>
          <xm:sqref>S56:S60 S62 S28:S29 S65:S66 S31:S44 S85:S87 S78:S79 AG83:AG86 S9:S20 S22:S25 S72:S75 S69:S70 S50:S53 S48 AG5:AG80</xm:sqref>
        </x14:dataValidation>
        <x14:dataValidation type="list" allowBlank="1" showInputMessage="1" showErrorMessage="1">
          <x14:formula1>
            <xm:f>'https://minpre-my.sharepoint.com/Users/Juana Herrera.CPTTE-LT-AR/Documents/POA 2022/[Copy of POA MINPRE 2019 (Autosaved).xlsx]Libro de Códigos'!#REF!</xm:f>
          </x14:formula1>
          <xm:sqref>B5:B6 B87</xm:sqref>
        </x14:dataValidation>
        <x14:dataValidation type="list" allowBlank="1" showInputMessage="1" showErrorMessage="1">
          <x14:formula1>
            <xm:f>'C:\Users\Aileen Decamps\AppData\Local\Temp\Temp1_FW_ PAO 2023 Firmados .zip\[POA Recursos Humanos 2023.xlsx]Libro de Códigos'!#REF!</xm:f>
          </x14:formula1>
          <xm:sqref>Q34 Q10 O83:P87 O5:P79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46"/>
  <sheetViews>
    <sheetView showGridLines="0" topLeftCell="J4" zoomScale="80" zoomScaleNormal="80" workbookViewId="0">
      <selection activeCell="AH9" sqref="AH9"/>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77" style="1" customWidth="1"/>
    <col min="10" max="10" width="41.28515625" style="88" customWidth="1"/>
    <col min="11" max="11" width="19" style="232" customWidth="1"/>
    <col min="12" max="12" width="47.7109375" style="232" bestFit="1" customWidth="1"/>
    <col min="13" max="13" width="20" style="88" customWidth="1"/>
    <col min="14" max="14" width="13.140625" style="232" hidden="1" customWidth="1"/>
    <col min="15" max="16" width="17.42578125" style="88" customWidth="1"/>
    <col min="17" max="17" width="49.5703125" style="94" customWidth="1"/>
    <col min="18" max="18" width="9.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0.85546875" style="94" customWidth="1"/>
    <col min="34" max="34" width="25.85546875" style="24" bestFit="1"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25">
      <c r="A1" s="114"/>
      <c r="B1" s="114"/>
      <c r="C1" s="114"/>
      <c r="D1" s="114"/>
      <c r="E1" s="114"/>
      <c r="F1" s="115"/>
      <c r="G1" s="115"/>
      <c r="H1" s="115"/>
      <c r="I1" s="231"/>
      <c r="J1" s="246" t="s">
        <v>162</v>
      </c>
      <c r="K1" s="246"/>
      <c r="L1" s="246"/>
      <c r="M1" s="246"/>
      <c r="N1" s="246"/>
      <c r="O1" s="246"/>
      <c r="P1" s="246"/>
      <c r="Q1" s="560"/>
      <c r="R1" s="561"/>
      <c r="S1" s="564"/>
      <c r="T1" s="565"/>
      <c r="U1" s="564"/>
      <c r="V1" s="565"/>
      <c r="W1" s="564"/>
      <c r="X1" s="565"/>
      <c r="Y1" s="564"/>
      <c r="Z1" s="565"/>
      <c r="AA1" s="564"/>
      <c r="AB1" s="565"/>
      <c r="AC1" s="566" t="s">
        <v>1</v>
      </c>
      <c r="AD1" s="567"/>
      <c r="AE1" s="567"/>
      <c r="AF1" s="568"/>
      <c r="AG1" s="560"/>
      <c r="AH1" s="561"/>
    </row>
    <row r="2" spans="1:60" s="117" customFormat="1" ht="34.5" customHeight="1" x14ac:dyDescent="0.2">
      <c r="A2" s="114"/>
      <c r="B2" s="114"/>
      <c r="C2" s="114"/>
      <c r="D2" s="114"/>
      <c r="E2" s="114"/>
      <c r="F2" s="115"/>
      <c r="G2" s="115"/>
      <c r="H2" s="115"/>
      <c r="I2" s="231"/>
      <c r="J2" s="118" t="s">
        <v>2</v>
      </c>
      <c r="K2" s="303" t="s">
        <v>232</v>
      </c>
      <c r="L2" s="303"/>
      <c r="M2" s="303"/>
      <c r="N2" s="303"/>
      <c r="O2" s="303"/>
      <c r="P2" s="304"/>
      <c r="Q2" s="301" t="s">
        <v>4</v>
      </c>
      <c r="R2" s="302"/>
      <c r="S2" s="571"/>
      <c r="T2" s="572"/>
      <c r="U2" s="573"/>
      <c r="V2" s="574"/>
      <c r="W2" s="573"/>
      <c r="X2" s="574"/>
      <c r="Y2" s="573"/>
      <c r="Z2" s="574"/>
      <c r="AA2" s="573"/>
      <c r="AB2" s="574"/>
      <c r="AC2" s="575"/>
      <c r="AD2" s="576"/>
      <c r="AE2" s="576"/>
      <c r="AF2" s="577"/>
      <c r="AG2" s="315" t="s">
        <v>5</v>
      </c>
      <c r="AH2" s="292"/>
    </row>
    <row r="3" spans="1:60" s="191" customFormat="1" ht="24.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578"/>
      <c r="AD3" s="579"/>
      <c r="AE3" s="579"/>
      <c r="AF3" s="580"/>
      <c r="AG3" s="305" t="s">
        <v>16</v>
      </c>
      <c r="AH3" s="316" t="s">
        <v>17</v>
      </c>
    </row>
    <row r="4" spans="1:60" s="150" customFormat="1" ht="130.5"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581"/>
      <c r="B5" s="582" t="s">
        <v>233</v>
      </c>
      <c r="C5" s="582">
        <v>1</v>
      </c>
      <c r="D5" s="582"/>
      <c r="E5" s="582"/>
      <c r="F5" s="764" t="s">
        <v>679</v>
      </c>
      <c r="G5" s="765"/>
      <c r="H5" s="765"/>
      <c r="I5" s="766"/>
      <c r="J5" s="139"/>
      <c r="K5" s="142"/>
      <c r="L5" s="142"/>
      <c r="M5" s="139"/>
      <c r="N5" s="142"/>
      <c r="O5" s="139" t="s">
        <v>60</v>
      </c>
      <c r="P5" s="139" t="s">
        <v>60</v>
      </c>
      <c r="Q5" s="767" t="s">
        <v>266</v>
      </c>
      <c r="R5" s="144">
        <f>+AVERAGE(R6,R10)</f>
        <v>0.75</v>
      </c>
      <c r="S5" s="145" t="s">
        <v>40</v>
      </c>
      <c r="T5" s="146">
        <v>0.5</v>
      </c>
      <c r="U5" s="146"/>
      <c r="V5" s="147"/>
      <c r="W5" s="146"/>
      <c r="X5" s="147"/>
      <c r="Y5" s="146"/>
      <c r="Z5" s="147"/>
      <c r="AA5" s="147"/>
      <c r="AB5" s="147"/>
      <c r="AC5" s="147"/>
      <c r="AD5" s="147"/>
      <c r="AE5" s="147"/>
      <c r="AF5" s="147"/>
      <c r="AG5" s="148" t="s">
        <v>41</v>
      </c>
      <c r="AH5" s="149">
        <f>AH6+AH10</f>
        <v>1600532.5</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584"/>
      <c r="B6" s="585" t="s">
        <v>233</v>
      </c>
      <c r="C6" s="585">
        <v>1</v>
      </c>
      <c r="D6" s="585">
        <v>1</v>
      </c>
      <c r="E6" s="585"/>
      <c r="F6" s="155"/>
      <c r="G6" s="768" t="s">
        <v>680</v>
      </c>
      <c r="H6" s="769"/>
      <c r="I6" s="769"/>
      <c r="J6" s="770"/>
      <c r="K6" s="152"/>
      <c r="L6" s="152"/>
      <c r="M6" s="156"/>
      <c r="N6" s="152"/>
      <c r="O6" s="156" t="s">
        <v>60</v>
      </c>
      <c r="P6" s="156" t="s">
        <v>60</v>
      </c>
      <c r="Q6" s="771" t="s">
        <v>266</v>
      </c>
      <c r="R6" s="158">
        <v>1</v>
      </c>
      <c r="S6" s="159" t="s">
        <v>40</v>
      </c>
      <c r="T6" s="159"/>
      <c r="U6" s="161">
        <v>0.25</v>
      </c>
      <c r="V6" s="161"/>
      <c r="W6" s="161">
        <v>0.25</v>
      </c>
      <c r="X6" s="152"/>
      <c r="Y6" s="161">
        <v>0.25</v>
      </c>
      <c r="Z6" s="162"/>
      <c r="AA6" s="161">
        <v>0.25</v>
      </c>
      <c r="AB6" s="162"/>
      <c r="AC6" s="162"/>
      <c r="AD6" s="162"/>
      <c r="AE6" s="162"/>
      <c r="AF6" s="162"/>
      <c r="AG6" s="156" t="s">
        <v>41</v>
      </c>
      <c r="AH6" s="163">
        <f>SUM(AH7:AH8)</f>
        <v>1600532.5</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40.15" customHeight="1" x14ac:dyDescent="0.3">
      <c r="A7" s="166" t="str">
        <f t="shared" ref="A7:A11" si="0">+ CONCATENATE("ID", "-", B7, "-",C7, ".", D7, ".", E7)</f>
        <v>ID-DSE-1.1.1</v>
      </c>
      <c r="B7" s="167" t="s">
        <v>233</v>
      </c>
      <c r="C7" s="167">
        <v>1</v>
      </c>
      <c r="D7" s="167">
        <v>1</v>
      </c>
      <c r="E7" s="167">
        <v>1</v>
      </c>
      <c r="F7" s="168"/>
      <c r="G7" s="169"/>
      <c r="H7" s="692" t="s">
        <v>165</v>
      </c>
      <c r="I7" s="693"/>
      <c r="J7" s="170" t="s">
        <v>44</v>
      </c>
      <c r="K7" s="167" t="s">
        <v>45</v>
      </c>
      <c r="L7" s="167" t="s">
        <v>681</v>
      </c>
      <c r="M7" s="170" t="s">
        <v>72</v>
      </c>
      <c r="N7" s="167" t="s">
        <v>46</v>
      </c>
      <c r="O7" s="170" t="s">
        <v>12</v>
      </c>
      <c r="P7" s="170" t="s">
        <v>15</v>
      </c>
      <c r="Q7" s="171"/>
      <c r="R7" s="172"/>
      <c r="S7" s="172"/>
      <c r="T7" s="167"/>
      <c r="U7" s="172"/>
      <c r="V7" s="172"/>
      <c r="W7" s="172"/>
      <c r="X7" s="172"/>
      <c r="Y7" s="172"/>
      <c r="Z7" s="173"/>
      <c r="AA7" s="173"/>
      <c r="AB7" s="173"/>
      <c r="AC7" s="174" t="s">
        <v>47</v>
      </c>
      <c r="AD7" s="174" t="s">
        <v>47</v>
      </c>
      <c r="AE7" s="174" t="s">
        <v>47</v>
      </c>
      <c r="AF7" s="174" t="s">
        <v>47</v>
      </c>
      <c r="AG7" s="170" t="s">
        <v>41</v>
      </c>
      <c r="AH7" s="178">
        <v>0</v>
      </c>
    </row>
    <row r="8" spans="1:60" s="175" customFormat="1" ht="40.15" customHeight="1" x14ac:dyDescent="0.3">
      <c r="A8" s="166" t="str">
        <f t="shared" si="0"/>
        <v>ID-DSE-1.1.2</v>
      </c>
      <c r="B8" s="167" t="s">
        <v>233</v>
      </c>
      <c r="C8" s="167">
        <v>1</v>
      </c>
      <c r="D8" s="167">
        <v>1</v>
      </c>
      <c r="E8" s="167">
        <v>2</v>
      </c>
      <c r="F8" s="168"/>
      <c r="G8" s="169"/>
      <c r="H8" s="692" t="s">
        <v>468</v>
      </c>
      <c r="I8" s="693"/>
      <c r="J8" s="170" t="s">
        <v>49</v>
      </c>
      <c r="K8" s="167" t="s">
        <v>233</v>
      </c>
      <c r="L8" s="167" t="s">
        <v>682</v>
      </c>
      <c r="M8" s="170" t="s">
        <v>51</v>
      </c>
      <c r="N8" s="167" t="s">
        <v>46</v>
      </c>
      <c r="O8" s="170" t="s">
        <v>12</v>
      </c>
      <c r="P8" s="170" t="s">
        <v>15</v>
      </c>
      <c r="Q8" s="171"/>
      <c r="R8" s="172"/>
      <c r="S8" s="172"/>
      <c r="T8" s="167"/>
      <c r="U8" s="172"/>
      <c r="V8" s="172"/>
      <c r="W8" s="172"/>
      <c r="X8" s="172"/>
      <c r="Y8" s="172"/>
      <c r="Z8" s="173"/>
      <c r="AA8" s="173"/>
      <c r="AB8" s="173"/>
      <c r="AC8" s="192" t="s">
        <v>52</v>
      </c>
      <c r="AD8" s="772" t="s">
        <v>683</v>
      </c>
      <c r="AE8" s="772" t="s">
        <v>683</v>
      </c>
      <c r="AF8" s="772" t="s">
        <v>683</v>
      </c>
      <c r="AG8" s="170" t="s">
        <v>41</v>
      </c>
      <c r="AH8" s="178">
        <f>1600532.5</f>
        <v>1600532.5</v>
      </c>
    </row>
    <row r="9" spans="1:60" s="175" customFormat="1" ht="40.15" customHeight="1" x14ac:dyDescent="0.3">
      <c r="A9" s="166" t="str">
        <f t="shared" si="0"/>
        <v>ID-DSE-1.1.3</v>
      </c>
      <c r="B9" s="167" t="s">
        <v>233</v>
      </c>
      <c r="C9" s="167">
        <v>1</v>
      </c>
      <c r="D9" s="167">
        <v>1</v>
      </c>
      <c r="E9" s="167">
        <v>3</v>
      </c>
      <c r="F9" s="168"/>
      <c r="G9" s="169"/>
      <c r="H9" s="692" t="s">
        <v>54</v>
      </c>
      <c r="I9" s="693"/>
      <c r="J9" s="170" t="s">
        <v>55</v>
      </c>
      <c r="K9" s="167" t="s">
        <v>233</v>
      </c>
      <c r="L9" s="167" t="s">
        <v>682</v>
      </c>
      <c r="M9" s="170" t="s">
        <v>45</v>
      </c>
      <c r="N9" s="167" t="s">
        <v>59</v>
      </c>
      <c r="O9" s="170" t="s">
        <v>60</v>
      </c>
      <c r="P9" s="170" t="s">
        <v>60</v>
      </c>
      <c r="Q9" s="171"/>
      <c r="R9" s="172"/>
      <c r="S9" s="172"/>
      <c r="T9" s="167"/>
      <c r="U9" s="172"/>
      <c r="V9" s="172"/>
      <c r="W9" s="172"/>
      <c r="X9" s="172"/>
      <c r="Y9" s="172"/>
      <c r="Z9" s="173"/>
      <c r="AA9" s="173"/>
      <c r="AB9" s="173"/>
      <c r="AC9" s="177" t="s">
        <v>56</v>
      </c>
      <c r="AD9" s="772" t="s">
        <v>56</v>
      </c>
      <c r="AE9" s="772" t="s">
        <v>56</v>
      </c>
      <c r="AF9" s="772" t="s">
        <v>56</v>
      </c>
      <c r="AG9" s="170" t="s">
        <v>41</v>
      </c>
      <c r="AH9" s="178">
        <v>0</v>
      </c>
    </row>
    <row r="10" spans="1:60" s="165" customFormat="1" ht="37.5" x14ac:dyDescent="0.3">
      <c r="A10" s="584"/>
      <c r="B10" s="585" t="s">
        <v>233</v>
      </c>
      <c r="C10" s="585">
        <v>1</v>
      </c>
      <c r="D10" s="585">
        <v>2</v>
      </c>
      <c r="E10" s="585"/>
      <c r="F10" s="155"/>
      <c r="G10" s="768" t="s">
        <v>684</v>
      </c>
      <c r="H10" s="769"/>
      <c r="I10" s="769"/>
      <c r="J10" s="769"/>
      <c r="K10" s="769"/>
      <c r="L10" s="770"/>
      <c r="M10" s="156"/>
      <c r="N10" s="152"/>
      <c r="O10" s="156" t="s">
        <v>12</v>
      </c>
      <c r="P10" s="156" t="s">
        <v>13</v>
      </c>
      <c r="Q10" s="771" t="s">
        <v>266</v>
      </c>
      <c r="R10" s="158">
        <v>0.5</v>
      </c>
      <c r="S10" s="159" t="s">
        <v>40</v>
      </c>
      <c r="T10" s="160"/>
      <c r="U10" s="161"/>
      <c r="V10" s="152"/>
      <c r="W10" s="161">
        <v>0.15</v>
      </c>
      <c r="X10" s="152"/>
      <c r="Y10" s="161">
        <v>0.15</v>
      </c>
      <c r="Z10" s="162"/>
      <c r="AA10" s="161">
        <v>0.2</v>
      </c>
      <c r="AB10" s="162"/>
      <c r="AC10" s="162"/>
      <c r="AD10" s="162"/>
      <c r="AE10" s="162"/>
      <c r="AF10" s="162"/>
      <c r="AG10" s="156" t="s">
        <v>41</v>
      </c>
      <c r="AH10" s="163">
        <f>SUM(AH11:AH11)</f>
        <v>0</v>
      </c>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0" s="175" customFormat="1" ht="40.15" customHeight="1" x14ac:dyDescent="0.3">
      <c r="A11" s="166" t="str">
        <f t="shared" si="0"/>
        <v>ID-DSE-1.2.1</v>
      </c>
      <c r="B11" s="167" t="s">
        <v>233</v>
      </c>
      <c r="C11" s="167">
        <v>1</v>
      </c>
      <c r="D11" s="167">
        <v>2</v>
      </c>
      <c r="E11" s="167">
        <v>1</v>
      </c>
      <c r="F11" s="168"/>
      <c r="G11" s="169"/>
      <c r="H11" s="692" t="s">
        <v>685</v>
      </c>
      <c r="I11" s="693"/>
      <c r="J11" s="170" t="s">
        <v>686</v>
      </c>
      <c r="K11" s="167" t="s">
        <v>233</v>
      </c>
      <c r="L11" s="170" t="s">
        <v>687</v>
      </c>
      <c r="M11" s="170" t="s">
        <v>58</v>
      </c>
      <c r="N11" s="167" t="s">
        <v>59</v>
      </c>
      <c r="O11" s="170" t="s">
        <v>12</v>
      </c>
      <c r="P11" s="170" t="s">
        <v>14</v>
      </c>
      <c r="Q11" s="171"/>
      <c r="R11" s="172"/>
      <c r="S11" s="172"/>
      <c r="T11" s="167"/>
      <c r="U11" s="172"/>
      <c r="V11" s="172"/>
      <c r="W11" s="172"/>
      <c r="X11" s="172"/>
      <c r="Y11" s="172"/>
      <c r="Z11" s="173"/>
      <c r="AA11" s="173"/>
      <c r="AB11" s="173"/>
      <c r="AC11" s="192"/>
      <c r="AD11" s="192" t="s">
        <v>454</v>
      </c>
      <c r="AE11" s="192" t="s">
        <v>454</v>
      </c>
      <c r="AF11" s="192" t="s">
        <v>454</v>
      </c>
      <c r="AG11" s="170" t="s">
        <v>41</v>
      </c>
      <c r="AH11" s="178">
        <v>0</v>
      </c>
    </row>
    <row r="12" spans="1:60" s="151" customFormat="1" ht="37.5" x14ac:dyDescent="0.3">
      <c r="A12" s="581"/>
      <c r="B12" s="582" t="s">
        <v>233</v>
      </c>
      <c r="C12" s="582">
        <v>2</v>
      </c>
      <c r="D12" s="582"/>
      <c r="E12" s="582"/>
      <c r="F12" s="140" t="s">
        <v>688</v>
      </c>
      <c r="G12" s="137"/>
      <c r="H12" s="137"/>
      <c r="I12" s="141"/>
      <c r="J12" s="139"/>
      <c r="K12" s="142"/>
      <c r="L12" s="142"/>
      <c r="M12" s="139"/>
      <c r="N12" s="142"/>
      <c r="O12" s="139" t="s">
        <v>12</v>
      </c>
      <c r="P12" s="139" t="s">
        <v>15</v>
      </c>
      <c r="Q12" s="767" t="s">
        <v>266</v>
      </c>
      <c r="R12" s="144">
        <f>+AVERAGE(R13,R17)</f>
        <v>1</v>
      </c>
      <c r="S12" s="145" t="s">
        <v>40</v>
      </c>
      <c r="T12" s="146">
        <v>0.5</v>
      </c>
      <c r="U12" s="147"/>
      <c r="V12" s="147"/>
      <c r="W12" s="147"/>
      <c r="X12" s="147"/>
      <c r="Y12" s="147"/>
      <c r="Z12" s="147"/>
      <c r="AA12" s="147"/>
      <c r="AB12" s="147"/>
      <c r="AC12" s="147"/>
      <c r="AD12" s="147"/>
      <c r="AE12" s="147"/>
      <c r="AF12" s="147"/>
      <c r="AG12" s="148" t="s">
        <v>41</v>
      </c>
      <c r="AH12" s="149">
        <f>AH13+AH18</f>
        <v>0</v>
      </c>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0" s="165" customFormat="1" ht="37.5" x14ac:dyDescent="0.3">
      <c r="A13" s="584"/>
      <c r="B13" s="585" t="s">
        <v>233</v>
      </c>
      <c r="C13" s="585">
        <v>2</v>
      </c>
      <c r="D13" s="585">
        <v>1</v>
      </c>
      <c r="E13" s="585"/>
      <c r="F13" s="155"/>
      <c r="G13" s="768" t="s">
        <v>689</v>
      </c>
      <c r="H13" s="769"/>
      <c r="I13" s="769"/>
      <c r="J13" s="769"/>
      <c r="K13" s="769"/>
      <c r="L13" s="770"/>
      <c r="M13" s="156"/>
      <c r="N13" s="152"/>
      <c r="O13" s="156" t="s">
        <v>12</v>
      </c>
      <c r="P13" s="156" t="s">
        <v>15</v>
      </c>
      <c r="Q13" s="771" t="s">
        <v>266</v>
      </c>
      <c r="R13" s="158">
        <v>1</v>
      </c>
      <c r="S13" s="159" t="s">
        <v>40</v>
      </c>
      <c r="T13" s="159"/>
      <c r="U13" s="152"/>
      <c r="V13" s="152"/>
      <c r="W13" s="152">
        <v>50</v>
      </c>
      <c r="X13" s="152"/>
      <c r="Y13" s="161">
        <v>0.25</v>
      </c>
      <c r="Z13" s="162"/>
      <c r="AA13" s="161">
        <v>0.25</v>
      </c>
      <c r="AB13" s="162"/>
      <c r="AC13" s="162"/>
      <c r="AD13" s="162"/>
      <c r="AE13" s="162"/>
      <c r="AF13" s="162"/>
      <c r="AG13" s="156" t="s">
        <v>41</v>
      </c>
      <c r="AH13" s="163">
        <f>SUM(AH14:AH17)</f>
        <v>0</v>
      </c>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0" s="175" customFormat="1" ht="60.6" customHeight="1" thickBot="1" x14ac:dyDescent="0.35">
      <c r="A14" s="166" t="str">
        <f t="shared" ref="A14:A17" si="1">+ CONCATENATE("ID", "-", B14, "-",C14, ".", D14, ".", E14)</f>
        <v>ID-DSE-2.1.</v>
      </c>
      <c r="B14" s="167" t="s">
        <v>233</v>
      </c>
      <c r="C14" s="167">
        <v>2</v>
      </c>
      <c r="D14" s="167">
        <v>1</v>
      </c>
      <c r="E14" s="167"/>
      <c r="F14" s="168"/>
      <c r="G14" s="169"/>
      <c r="H14" s="692" t="s">
        <v>690</v>
      </c>
      <c r="I14" s="693"/>
      <c r="J14" s="170" t="s">
        <v>691</v>
      </c>
      <c r="K14" s="167" t="s">
        <v>233</v>
      </c>
      <c r="L14" s="170" t="s">
        <v>687</v>
      </c>
      <c r="M14" s="170" t="s">
        <v>58</v>
      </c>
      <c r="N14" s="167" t="s">
        <v>59</v>
      </c>
      <c r="O14" s="170" t="s">
        <v>12</v>
      </c>
      <c r="P14" s="170" t="s">
        <v>15</v>
      </c>
      <c r="Q14" s="171"/>
      <c r="R14" s="172"/>
      <c r="S14" s="172"/>
      <c r="T14" s="167"/>
      <c r="U14" s="172"/>
      <c r="V14" s="172"/>
      <c r="W14" s="172"/>
      <c r="X14" s="172"/>
      <c r="Y14" s="172"/>
      <c r="Z14" s="173"/>
      <c r="AA14" s="173"/>
      <c r="AB14" s="173"/>
      <c r="AC14" s="173"/>
      <c r="AD14" s="192" t="s">
        <v>454</v>
      </c>
      <c r="AE14" s="192" t="s">
        <v>454</v>
      </c>
      <c r="AF14" s="192" t="s">
        <v>454</v>
      </c>
      <c r="AG14" s="170" t="s">
        <v>41</v>
      </c>
      <c r="AH14" s="178">
        <v>0</v>
      </c>
    </row>
    <row r="15" spans="1:60" s="175" customFormat="1" ht="30.75" hidden="1" customHeight="1" x14ac:dyDescent="0.3">
      <c r="A15" s="166" t="str">
        <f t="shared" si="1"/>
        <v>ID--..</v>
      </c>
      <c r="B15" s="167"/>
      <c r="C15" s="167"/>
      <c r="D15" s="167"/>
      <c r="E15" s="167"/>
      <c r="F15" s="168"/>
      <c r="G15" s="169"/>
      <c r="H15" s="692"/>
      <c r="I15" s="693"/>
      <c r="J15" s="170"/>
      <c r="K15" s="167"/>
      <c r="L15" s="167"/>
      <c r="M15" s="170"/>
      <c r="N15" s="167"/>
      <c r="O15" s="170"/>
      <c r="P15" s="170"/>
      <c r="Q15" s="171"/>
      <c r="R15" s="172"/>
      <c r="S15" s="172"/>
      <c r="T15" s="167"/>
      <c r="U15" s="172"/>
      <c r="V15" s="172"/>
      <c r="W15" s="172"/>
      <c r="X15" s="172"/>
      <c r="Y15" s="172"/>
      <c r="Z15" s="173"/>
      <c r="AA15" s="173"/>
      <c r="AB15" s="173"/>
      <c r="AC15" s="173"/>
      <c r="AD15" s="173"/>
      <c r="AE15" s="173"/>
      <c r="AF15" s="173"/>
      <c r="AG15" s="170" t="s">
        <v>41</v>
      </c>
      <c r="AH15" s="178">
        <v>0</v>
      </c>
    </row>
    <row r="16" spans="1:60" s="175" customFormat="1" ht="30.75" hidden="1" customHeight="1" x14ac:dyDescent="0.3">
      <c r="A16" s="166" t="str">
        <f t="shared" si="1"/>
        <v>ID--..</v>
      </c>
      <c r="B16" s="167"/>
      <c r="C16" s="167"/>
      <c r="D16" s="167"/>
      <c r="E16" s="167"/>
      <c r="F16" s="168"/>
      <c r="G16" s="169"/>
      <c r="H16" s="773"/>
      <c r="I16" s="774"/>
      <c r="J16" s="170"/>
      <c r="K16" s="167"/>
      <c r="L16" s="167"/>
      <c r="M16" s="170"/>
      <c r="N16" s="167"/>
      <c r="O16" s="170"/>
      <c r="P16" s="170"/>
      <c r="Q16" s="171"/>
      <c r="R16" s="172"/>
      <c r="S16" s="172"/>
      <c r="T16" s="167"/>
      <c r="U16" s="172"/>
      <c r="V16" s="172"/>
      <c r="W16" s="172"/>
      <c r="X16" s="172"/>
      <c r="Y16" s="172"/>
      <c r="Z16" s="173"/>
      <c r="AA16" s="173"/>
      <c r="AB16" s="173"/>
      <c r="AC16" s="173"/>
      <c r="AD16" s="173"/>
      <c r="AE16" s="173"/>
      <c r="AF16" s="173"/>
      <c r="AG16" s="170" t="s">
        <v>41</v>
      </c>
      <c r="AH16" s="178">
        <v>0</v>
      </c>
    </row>
    <row r="17" spans="1:60" s="175" customFormat="1" ht="30.75" hidden="1" customHeight="1" x14ac:dyDescent="0.3">
      <c r="A17" s="166" t="str">
        <f t="shared" si="1"/>
        <v>ID--..</v>
      </c>
      <c r="B17" s="167"/>
      <c r="C17" s="167"/>
      <c r="D17" s="167"/>
      <c r="E17" s="167"/>
      <c r="F17" s="168"/>
      <c r="G17" s="169"/>
      <c r="H17" s="773"/>
      <c r="I17" s="774"/>
      <c r="J17" s="170"/>
      <c r="K17" s="167"/>
      <c r="L17" s="167"/>
      <c r="M17" s="170"/>
      <c r="N17" s="167"/>
      <c r="O17" s="170"/>
      <c r="P17" s="170"/>
      <c r="Q17" s="171"/>
      <c r="R17" s="172"/>
      <c r="S17" s="172"/>
      <c r="T17" s="167"/>
      <c r="U17" s="172"/>
      <c r="V17" s="172"/>
      <c r="W17" s="172"/>
      <c r="X17" s="172"/>
      <c r="Y17" s="172"/>
      <c r="Z17" s="173"/>
      <c r="AA17" s="173"/>
      <c r="AB17" s="173"/>
      <c r="AC17" s="173"/>
      <c r="AD17" s="173"/>
      <c r="AE17" s="173"/>
      <c r="AF17" s="173"/>
      <c r="AG17" s="170" t="s">
        <v>41</v>
      </c>
      <c r="AH17" s="178">
        <v>0</v>
      </c>
    </row>
    <row r="18" spans="1:60" s="165" customFormat="1" ht="30.75" hidden="1" customHeight="1" x14ac:dyDescent="0.3">
      <c r="A18" s="584"/>
      <c r="B18" s="585"/>
      <c r="C18" s="585"/>
      <c r="D18" s="585"/>
      <c r="E18" s="585"/>
      <c r="F18" s="680"/>
      <c r="G18" s="584"/>
      <c r="H18" s="680"/>
      <c r="I18" s="680"/>
      <c r="J18" s="684"/>
      <c r="K18" s="585"/>
      <c r="L18" s="585"/>
      <c r="M18" s="684"/>
      <c r="N18" s="585"/>
      <c r="O18" s="684"/>
      <c r="P18" s="684"/>
      <c r="Q18" s="685"/>
      <c r="R18" s="686"/>
      <c r="S18" s="687"/>
      <c r="T18" s="687"/>
      <c r="U18" s="585"/>
      <c r="V18" s="585"/>
      <c r="W18" s="585"/>
      <c r="X18" s="585"/>
      <c r="Y18" s="585"/>
      <c r="Z18" s="689"/>
      <c r="AA18" s="775"/>
      <c r="AB18" s="689"/>
      <c r="AC18" s="689"/>
      <c r="AD18" s="689"/>
      <c r="AE18" s="689"/>
      <c r="AF18" s="689"/>
      <c r="AG18" s="684" t="s">
        <v>41</v>
      </c>
      <c r="AH18" s="690">
        <f>SUM(AH19:AH20)</f>
        <v>0</v>
      </c>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row>
    <row r="19" spans="1:60" s="175" customFormat="1" ht="30.75" hidden="1" customHeight="1" x14ac:dyDescent="0.3">
      <c r="A19" s="166" t="str">
        <f t="shared" ref="A19:A20" si="2">+ CONCATENATE("ID", "-", B19, "-",C19, ".", D19, ".", E19)</f>
        <v>ID--..</v>
      </c>
      <c r="B19" s="167"/>
      <c r="C19" s="167"/>
      <c r="D19" s="167"/>
      <c r="E19" s="167"/>
      <c r="F19" s="168"/>
      <c r="G19" s="169"/>
      <c r="H19" s="168"/>
      <c r="I19" s="169"/>
      <c r="J19" s="170"/>
      <c r="K19" s="167"/>
      <c r="L19" s="170"/>
      <c r="M19" s="170"/>
      <c r="N19" s="167"/>
      <c r="O19" s="170"/>
      <c r="P19" s="170"/>
      <c r="Q19" s="171"/>
      <c r="R19" s="172"/>
      <c r="S19" s="172"/>
      <c r="T19" s="167"/>
      <c r="U19" s="172"/>
      <c r="V19" s="172"/>
      <c r="W19" s="172"/>
      <c r="X19" s="172"/>
      <c r="Y19" s="172"/>
      <c r="Z19" s="173"/>
      <c r="AA19" s="173"/>
      <c r="AB19" s="173"/>
      <c r="AC19" s="173"/>
      <c r="AD19" s="173"/>
      <c r="AE19" s="173"/>
      <c r="AF19" s="173"/>
      <c r="AG19" s="170" t="s">
        <v>41</v>
      </c>
      <c r="AH19" s="178">
        <v>0</v>
      </c>
    </row>
    <row r="20" spans="1:60" s="175" customFormat="1" ht="30.75" hidden="1" customHeight="1" x14ac:dyDescent="0.3">
      <c r="A20" s="166" t="str">
        <f t="shared" si="2"/>
        <v>ID--..</v>
      </c>
      <c r="B20" s="167"/>
      <c r="C20" s="167"/>
      <c r="D20" s="167"/>
      <c r="E20" s="167"/>
      <c r="F20" s="168"/>
      <c r="G20" s="169"/>
      <c r="H20" s="168"/>
      <c r="I20" s="169"/>
      <c r="J20" s="170"/>
      <c r="K20" s="167"/>
      <c r="L20" s="170"/>
      <c r="M20" s="170"/>
      <c r="N20" s="167"/>
      <c r="O20" s="170"/>
      <c r="P20" s="170"/>
      <c r="Q20" s="171"/>
      <c r="R20" s="172"/>
      <c r="S20" s="172"/>
      <c r="T20" s="167"/>
      <c r="U20" s="172"/>
      <c r="V20" s="172"/>
      <c r="W20" s="172"/>
      <c r="X20" s="172"/>
      <c r="Y20" s="172"/>
      <c r="Z20" s="173"/>
      <c r="AA20" s="173"/>
      <c r="AB20" s="173"/>
      <c r="AC20" s="173"/>
      <c r="AD20" s="173"/>
      <c r="AE20" s="173"/>
      <c r="AF20" s="173"/>
      <c r="AG20" s="170" t="s">
        <v>41</v>
      </c>
      <c r="AH20" s="178">
        <v>0</v>
      </c>
    </row>
    <row r="21" spans="1:60" s="151" customFormat="1" ht="30.75" hidden="1" customHeight="1" x14ac:dyDescent="0.3">
      <c r="A21" s="581"/>
      <c r="B21" s="582"/>
      <c r="C21" s="582"/>
      <c r="D21" s="582"/>
      <c r="E21" s="582"/>
      <c r="F21" s="581"/>
      <c r="G21" s="776"/>
      <c r="H21" s="776"/>
      <c r="I21" s="776"/>
      <c r="J21" s="673"/>
      <c r="K21" s="582"/>
      <c r="L21" s="582"/>
      <c r="M21" s="673"/>
      <c r="N21" s="582"/>
      <c r="O21" s="673"/>
      <c r="P21" s="673"/>
      <c r="Q21" s="674"/>
      <c r="R21" s="675"/>
      <c r="S21" s="676"/>
      <c r="T21" s="677"/>
      <c r="U21" s="678"/>
      <c r="V21" s="678"/>
      <c r="W21" s="678"/>
      <c r="X21" s="678"/>
      <c r="Y21" s="678"/>
      <c r="Z21" s="678"/>
      <c r="AA21" s="678"/>
      <c r="AB21" s="678"/>
      <c r="AC21" s="678"/>
      <c r="AD21" s="678"/>
      <c r="AE21" s="678"/>
      <c r="AF21" s="678"/>
      <c r="AG21" s="777" t="s">
        <v>41</v>
      </c>
      <c r="AH21" s="679">
        <f>AH22</f>
        <v>0</v>
      </c>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row>
    <row r="22" spans="1:60" s="165" customFormat="1" ht="30.75" hidden="1" customHeight="1" x14ac:dyDescent="0.3">
      <c r="A22" s="584"/>
      <c r="B22" s="585"/>
      <c r="C22" s="585"/>
      <c r="D22" s="585"/>
      <c r="E22" s="585"/>
      <c r="F22" s="680"/>
      <c r="G22" s="584"/>
      <c r="H22" s="680"/>
      <c r="I22" s="680"/>
      <c r="J22" s="684"/>
      <c r="K22" s="585"/>
      <c r="L22" s="585"/>
      <c r="M22" s="684"/>
      <c r="N22" s="585"/>
      <c r="O22" s="684"/>
      <c r="P22" s="684"/>
      <c r="Q22" s="685"/>
      <c r="R22" s="686"/>
      <c r="S22" s="687"/>
      <c r="T22" s="687"/>
      <c r="U22" s="688"/>
      <c r="V22" s="585"/>
      <c r="W22" s="688"/>
      <c r="X22" s="585"/>
      <c r="Y22" s="688"/>
      <c r="Z22" s="689"/>
      <c r="AA22" s="688"/>
      <c r="AB22" s="689"/>
      <c r="AC22" s="689"/>
      <c r="AD22" s="689"/>
      <c r="AE22" s="689"/>
      <c r="AF22" s="689"/>
      <c r="AG22" s="684" t="s">
        <v>41</v>
      </c>
      <c r="AH22" s="690">
        <f>SUM(AH23:AH26)</f>
        <v>0</v>
      </c>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row>
    <row r="23" spans="1:60" s="175" customFormat="1" ht="30.75" hidden="1" customHeight="1" x14ac:dyDescent="0.3">
      <c r="A23" s="166" t="str">
        <f t="shared" ref="A23:A26" si="3">+ CONCATENATE("ID", "-", B23, "-",C23, ".", D23, ".", E23)</f>
        <v>ID--..</v>
      </c>
      <c r="B23" s="167"/>
      <c r="C23" s="167"/>
      <c r="D23" s="167"/>
      <c r="E23" s="167"/>
      <c r="F23" s="168"/>
      <c r="G23" s="169"/>
      <c r="H23" s="168"/>
      <c r="I23" s="169"/>
      <c r="J23" s="170"/>
      <c r="K23" s="167"/>
      <c r="L23" s="167"/>
      <c r="M23" s="170"/>
      <c r="N23" s="167"/>
      <c r="O23" s="170"/>
      <c r="P23" s="170"/>
      <c r="Q23" s="171"/>
      <c r="R23" s="172"/>
      <c r="S23" s="172"/>
      <c r="T23" s="167"/>
      <c r="U23" s="172"/>
      <c r="V23" s="172"/>
      <c r="W23" s="172"/>
      <c r="X23" s="172"/>
      <c r="Y23" s="172"/>
      <c r="Z23" s="173"/>
      <c r="AA23" s="173"/>
      <c r="AB23" s="173"/>
      <c r="AC23" s="173"/>
      <c r="AD23" s="173"/>
      <c r="AE23" s="173"/>
      <c r="AF23" s="173"/>
      <c r="AG23" s="170" t="s">
        <v>41</v>
      </c>
      <c r="AH23" s="178">
        <v>0</v>
      </c>
    </row>
    <row r="24" spans="1:60" s="175" customFormat="1" ht="30.75" hidden="1" customHeight="1" x14ac:dyDescent="0.3">
      <c r="A24" s="166" t="str">
        <f t="shared" si="3"/>
        <v>ID--..</v>
      </c>
      <c r="B24" s="167"/>
      <c r="C24" s="167"/>
      <c r="D24" s="167"/>
      <c r="E24" s="167"/>
      <c r="F24" s="168"/>
      <c r="G24" s="169"/>
      <c r="H24" s="168"/>
      <c r="I24" s="169"/>
      <c r="J24" s="170"/>
      <c r="K24" s="167"/>
      <c r="L24" s="170"/>
      <c r="M24" s="170"/>
      <c r="N24" s="167"/>
      <c r="O24" s="170"/>
      <c r="P24" s="170"/>
      <c r="Q24" s="171"/>
      <c r="R24" s="172"/>
      <c r="S24" s="172"/>
      <c r="T24" s="167"/>
      <c r="U24" s="172"/>
      <c r="V24" s="172"/>
      <c r="W24" s="172"/>
      <c r="X24" s="172"/>
      <c r="Y24" s="172"/>
      <c r="Z24" s="173"/>
      <c r="AA24" s="173"/>
      <c r="AB24" s="173"/>
      <c r="AC24" s="173"/>
      <c r="AD24" s="173"/>
      <c r="AE24" s="173"/>
      <c r="AF24" s="173"/>
      <c r="AG24" s="170" t="s">
        <v>41</v>
      </c>
      <c r="AH24" s="178">
        <v>0</v>
      </c>
    </row>
    <row r="25" spans="1:60" s="175" customFormat="1" ht="30.75" hidden="1" customHeight="1" x14ac:dyDescent="0.3">
      <c r="A25" s="166" t="str">
        <f t="shared" si="3"/>
        <v>ID--..</v>
      </c>
      <c r="B25" s="167"/>
      <c r="C25" s="167"/>
      <c r="D25" s="167"/>
      <c r="E25" s="167"/>
      <c r="F25" s="168"/>
      <c r="G25" s="169"/>
      <c r="H25" s="201"/>
      <c r="I25" s="169"/>
      <c r="J25" s="170"/>
      <c r="K25" s="167"/>
      <c r="L25" s="167"/>
      <c r="M25" s="170"/>
      <c r="N25" s="167"/>
      <c r="O25" s="170"/>
      <c r="P25" s="170"/>
      <c r="Q25" s="171"/>
      <c r="R25" s="172"/>
      <c r="S25" s="172"/>
      <c r="T25" s="208"/>
      <c r="U25" s="172"/>
      <c r="V25" s="172"/>
      <c r="W25" s="172"/>
      <c r="X25" s="172"/>
      <c r="Y25" s="172"/>
      <c r="Z25" s="173"/>
      <c r="AA25" s="173"/>
      <c r="AB25" s="173"/>
      <c r="AC25" s="192"/>
      <c r="AD25" s="192"/>
      <c r="AE25" s="192"/>
      <c r="AF25" s="192"/>
      <c r="AG25" s="170"/>
      <c r="AH25" s="178"/>
    </row>
    <row r="26" spans="1:60" s="175" customFormat="1" ht="33" hidden="1" customHeight="1" thickBot="1" x14ac:dyDescent="0.35">
      <c r="A26" s="166" t="str">
        <f t="shared" si="3"/>
        <v>ID--..</v>
      </c>
      <c r="B26" s="167"/>
      <c r="C26" s="167"/>
      <c r="D26" s="167"/>
      <c r="E26" s="167"/>
      <c r="F26" s="168"/>
      <c r="G26" s="169"/>
      <c r="H26" s="201"/>
      <c r="I26" s="169"/>
      <c r="J26" s="170"/>
      <c r="K26" s="167"/>
      <c r="L26" s="167"/>
      <c r="M26" s="170"/>
      <c r="N26" s="167"/>
      <c r="O26" s="170"/>
      <c r="P26" s="170"/>
      <c r="Q26" s="171"/>
      <c r="R26" s="172"/>
      <c r="S26" s="172"/>
      <c r="T26" s="208"/>
      <c r="U26" s="172"/>
      <c r="V26" s="172"/>
      <c r="W26" s="172"/>
      <c r="X26" s="172"/>
      <c r="Y26" s="172"/>
      <c r="Z26" s="173"/>
      <c r="AA26" s="173"/>
      <c r="AB26" s="173"/>
      <c r="AC26" s="192"/>
      <c r="AD26" s="192"/>
      <c r="AE26" s="192"/>
      <c r="AF26" s="192"/>
      <c r="AG26" s="209" t="s">
        <v>41</v>
      </c>
      <c r="AH26" s="210">
        <v>0</v>
      </c>
    </row>
    <row r="27" spans="1:60" s="150" customFormat="1" ht="30.75" customHeight="1" thickBot="1" x14ac:dyDescent="0.35">
      <c r="J27" s="226"/>
      <c r="L27" s="241"/>
      <c r="M27" s="228"/>
      <c r="O27" s="228"/>
      <c r="P27" s="228"/>
      <c r="Q27" s="226"/>
      <c r="T27" s="529"/>
      <c r="AG27" s="778" t="s">
        <v>98</v>
      </c>
      <c r="AH27" s="126">
        <f>+AH5+AH12+AH21</f>
        <v>1600532.5</v>
      </c>
    </row>
    <row r="28" spans="1:60" s="150" customFormat="1" ht="18.75" x14ac:dyDescent="0.3">
      <c r="J28" s="226"/>
      <c r="L28" s="241"/>
      <c r="M28" s="228"/>
      <c r="O28" s="228"/>
      <c r="P28" s="228"/>
      <c r="Q28" s="226"/>
      <c r="T28" s="529"/>
      <c r="AG28" s="228"/>
    </row>
    <row r="29" spans="1:60" s="150" customFormat="1" ht="18.75" x14ac:dyDescent="0.3">
      <c r="J29" s="226"/>
      <c r="L29" s="241"/>
      <c r="M29" s="228"/>
      <c r="O29" s="228"/>
      <c r="P29" s="228"/>
      <c r="Q29" s="226"/>
      <c r="T29" s="529"/>
      <c r="AG29" s="228"/>
    </row>
    <row r="30" spans="1:60" s="150" customFormat="1" ht="18.75" x14ac:dyDescent="0.3">
      <c r="J30" s="226"/>
      <c r="L30" s="241"/>
      <c r="M30" s="228"/>
      <c r="O30" s="228"/>
      <c r="P30" s="228"/>
      <c r="Q30" s="226"/>
      <c r="T30" s="529"/>
      <c r="AG30" s="228"/>
    </row>
    <row r="31" spans="1:60" s="150" customFormat="1" ht="19.5" thickBot="1" x14ac:dyDescent="0.35">
      <c r="J31" s="614"/>
      <c r="K31" s="614"/>
      <c r="L31" s="614"/>
      <c r="M31" s="614"/>
      <c r="O31" s="228"/>
      <c r="P31" s="228"/>
      <c r="Q31" s="226"/>
      <c r="T31" s="529"/>
      <c r="AG31" s="228"/>
    </row>
    <row r="32" spans="1:60" s="150" customFormat="1" ht="18.75" x14ac:dyDescent="0.3">
      <c r="F32" s="283"/>
      <c r="G32" s="283"/>
      <c r="H32" s="283"/>
      <c r="I32" s="283"/>
      <c r="J32" s="283" t="s">
        <v>692</v>
      </c>
      <c r="K32" s="283"/>
      <c r="L32" s="283"/>
      <c r="M32" s="283"/>
      <c r="O32" s="615"/>
      <c r="P32" s="615"/>
      <c r="Q32" s="226"/>
      <c r="T32" s="529"/>
      <c r="AG32" s="226"/>
    </row>
    <row r="33" spans="2:34" s="150" customFormat="1" ht="18.75" x14ac:dyDescent="0.3">
      <c r="J33" s="283" t="s">
        <v>682</v>
      </c>
      <c r="K33" s="283"/>
      <c r="L33" s="283"/>
      <c r="M33" s="283"/>
      <c r="O33" s="615"/>
      <c r="P33" s="615"/>
      <c r="Q33" s="226"/>
      <c r="T33" s="529"/>
      <c r="AG33" s="226"/>
    </row>
    <row r="34" spans="2:34" s="120" customFormat="1" ht="12.75" x14ac:dyDescent="0.2">
      <c r="F34" s="244"/>
      <c r="G34" s="244"/>
      <c r="H34" s="244"/>
      <c r="I34" s="244"/>
      <c r="J34" s="127"/>
      <c r="K34" s="235"/>
      <c r="L34" s="235"/>
      <c r="M34" s="129"/>
      <c r="N34" s="235"/>
      <c r="O34" s="129"/>
      <c r="P34" s="129"/>
      <c r="Q34" s="127"/>
      <c r="T34" s="130"/>
      <c r="AG34" s="129"/>
    </row>
    <row r="35" spans="2:34" s="120" customFormat="1" ht="12.75" x14ac:dyDescent="0.2">
      <c r="F35" s="244"/>
      <c r="G35" s="244"/>
      <c r="H35" s="244"/>
      <c r="I35" s="244"/>
      <c r="J35" s="127"/>
      <c r="L35" s="235"/>
      <c r="M35" s="129"/>
      <c r="O35" s="129"/>
      <c r="P35" s="129"/>
      <c r="Q35" s="127"/>
      <c r="T35" s="130"/>
      <c r="AG35" s="129"/>
    </row>
    <row r="36" spans="2:34" s="120" customFormat="1" ht="12.75" x14ac:dyDescent="0.2">
      <c r="J36" s="127"/>
      <c r="L36" s="235"/>
      <c r="M36" s="129"/>
      <c r="O36" s="129"/>
      <c r="P36" s="129"/>
      <c r="Q36" s="127"/>
      <c r="T36" s="130"/>
      <c r="AG36" s="129"/>
    </row>
    <row r="37" spans="2:34" s="120" customFormat="1" ht="12.75" x14ac:dyDescent="0.2">
      <c r="J37" s="127"/>
      <c r="L37" s="235"/>
      <c r="M37" s="129"/>
      <c r="O37" s="129"/>
      <c r="P37" s="129"/>
      <c r="Q37" s="127"/>
      <c r="T37" s="130"/>
      <c r="AG37" s="129"/>
    </row>
    <row r="38" spans="2:34" s="120" customFormat="1" ht="12.75" x14ac:dyDescent="0.2">
      <c r="J38" s="127"/>
      <c r="L38" s="235"/>
      <c r="M38" s="129"/>
      <c r="O38" s="129"/>
      <c r="P38" s="129"/>
      <c r="Q38" s="127"/>
      <c r="T38" s="130"/>
      <c r="AG38" s="129"/>
    </row>
    <row r="39" spans="2:34" s="120" customFormat="1" ht="12.75" x14ac:dyDescent="0.2">
      <c r="J39" s="127"/>
      <c r="L39" s="235"/>
      <c r="M39" s="129"/>
      <c r="O39" s="129"/>
      <c r="P39" s="129"/>
      <c r="Q39" s="127"/>
      <c r="T39" s="130"/>
      <c r="AG39" s="129"/>
    </row>
    <row r="40" spans="2:34" s="120" customFormat="1" ht="12.75" x14ac:dyDescent="0.2">
      <c r="J40" s="127"/>
      <c r="L40" s="235"/>
      <c r="M40" s="129"/>
      <c r="O40" s="129"/>
      <c r="P40" s="129"/>
      <c r="Q40" s="127"/>
      <c r="T40" s="130"/>
      <c r="AG40" s="129"/>
    </row>
    <row r="41" spans="2:34" s="120" customFormat="1" ht="12.75" x14ac:dyDescent="0.2">
      <c r="J41" s="127"/>
      <c r="L41" s="235"/>
      <c r="M41" s="129"/>
      <c r="O41" s="129"/>
      <c r="P41" s="129"/>
      <c r="Q41" s="127"/>
      <c r="T41" s="130"/>
      <c r="AG41" s="129"/>
    </row>
    <row r="42" spans="2:34" s="120" customFormat="1" ht="12.75" x14ac:dyDescent="0.2">
      <c r="J42" s="127"/>
      <c r="L42" s="235"/>
      <c r="M42" s="129"/>
      <c r="O42" s="129"/>
      <c r="P42" s="129"/>
      <c r="Q42" s="127"/>
      <c r="T42" s="130"/>
      <c r="AG42" s="129"/>
    </row>
    <row r="43" spans="2:34" s="120" customFormat="1" ht="12.75" x14ac:dyDescent="0.2">
      <c r="J43" s="127"/>
      <c r="L43" s="235"/>
      <c r="M43" s="129"/>
      <c r="O43" s="129"/>
      <c r="P43" s="129"/>
      <c r="Q43" s="127"/>
      <c r="T43" s="130"/>
      <c r="AG43" s="129"/>
    </row>
    <row r="44" spans="2:34" s="120" customFormat="1" ht="12.75" x14ac:dyDescent="0.2">
      <c r="J44" s="127"/>
      <c r="L44" s="235"/>
      <c r="M44" s="129"/>
      <c r="O44" s="129"/>
      <c r="P44" s="129"/>
      <c r="Q44" s="127"/>
      <c r="T44" s="130"/>
      <c r="AG44" s="129"/>
    </row>
    <row r="45" spans="2:34" s="120" customFormat="1" ht="12.75" x14ac:dyDescent="0.2">
      <c r="J45" s="127"/>
      <c r="L45" s="235"/>
      <c r="M45" s="129"/>
      <c r="O45" s="129"/>
      <c r="P45" s="129"/>
      <c r="Q45" s="127"/>
      <c r="T45" s="130"/>
      <c r="AG45" s="129"/>
    </row>
    <row r="46" spans="2:34" x14ac:dyDescent="0.25">
      <c r="B46" s="1"/>
      <c r="C46" s="1"/>
      <c r="D46" s="1"/>
      <c r="E46" s="1"/>
      <c r="J46" s="93"/>
      <c r="K46" s="1"/>
      <c r="N46" s="1"/>
      <c r="Q46" s="93"/>
      <c r="R46" s="1"/>
      <c r="S46" s="1"/>
      <c r="T46" s="26"/>
      <c r="U46" s="1"/>
      <c r="V46" s="1"/>
      <c r="W46" s="1"/>
      <c r="X46" s="1"/>
      <c r="Y46" s="1"/>
      <c r="Z46" s="1"/>
      <c r="AA46" s="1"/>
      <c r="AB46" s="1"/>
      <c r="AC46" s="1"/>
      <c r="AD46" s="1"/>
      <c r="AE46" s="1"/>
      <c r="AF46" s="1"/>
      <c r="AG46" s="88"/>
      <c r="AH46" s="1"/>
    </row>
  </sheetData>
  <sheetProtection selectLockedCells="1"/>
  <autoFilter ref="A4:P4"/>
  <dataConsolidate/>
  <mergeCells count="40">
    <mergeCell ref="J31:M31"/>
    <mergeCell ref="F32:I32"/>
    <mergeCell ref="J32:M32"/>
    <mergeCell ref="J33:M33"/>
    <mergeCell ref="F34:I34"/>
    <mergeCell ref="F35:I35"/>
    <mergeCell ref="H11:I11"/>
    <mergeCell ref="G13:L13"/>
    <mergeCell ref="H14:I14"/>
    <mergeCell ref="H15:I15"/>
    <mergeCell ref="H16:I16"/>
    <mergeCell ref="H17:I17"/>
    <mergeCell ref="F5:I5"/>
    <mergeCell ref="G6:J6"/>
    <mergeCell ref="H7:I7"/>
    <mergeCell ref="H8:I8"/>
    <mergeCell ref="H9:I9"/>
    <mergeCell ref="G10:L10"/>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rintOptions horizontalCentered="1"/>
  <pageMargins left="0.31496062992126" right="0.31496062992126" top="0.25" bottom="0.35433070866141703" header="0.31496062992126" footer="0.31496062992126"/>
  <pageSetup paperSize="5" scale="47"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Seguridad 2023.xlsx]Libro de Códigos'!#REF!</xm:f>
          </x14:formula1>
          <xm:sqref>O5:P26</xm:sqref>
        </x14:dataValidation>
        <x14:dataValidation type="list" allowBlank="1" showInputMessage="1" showErrorMessage="1">
          <x14:formula1>
            <xm:f>'C:\Users\Aileen Decamps\AppData\Local\Temp\Temp1_FW_ PAO 2023 Firmados .zip\[POA Seguridad 2023.xlsx]Libro de Códigos'!#REF!</xm:f>
          </x14:formula1>
          <xm:sqref>N5:N26</xm:sqref>
        </x14:dataValidation>
        <x14:dataValidation type="list" allowBlank="1" showInputMessage="1" showErrorMessage="1">
          <x14:formula1>
            <xm:f>'https://minpre-my.sharepoint.com/Users/Juana Herrera.MINPRE/Documents/POA &amp; PACC/2022/UTECT/[Copy of POA MINPRE 2019 (Autosaved).xlsx]Libro de Códigos'!#REF!</xm:f>
          </x14:formula1>
          <xm:sqref>B5:B26</xm:sqref>
        </x14:dataValidation>
        <x14:dataValidation type="list" allowBlank="1" showInputMessage="1" showErrorMessage="1">
          <x14:formula1>
            <xm:f>'C:\Users\Aileen Decamps\AppData\Local\Temp\Temp1_FW_ PAO 2023 Firmados .zip\[POA Seguridad 2023.xlsx]Libro de Códigos'!#REF!</xm:f>
          </x14:formula1>
          <xm:sqref>K11 K19:K20 K14:K17 K23:K26 K7:K9</xm:sqref>
        </x14:dataValidation>
        <x14:dataValidation type="list" allowBlank="1" showInputMessage="1" showErrorMessage="1">
          <x14:formula1>
            <xm:f>'C:\Users\Aileen Decamps\AppData\Local\Temp\Temp1_FW_ PAO 2023 Firmados .zip\[POA Seguridad 2023.xlsx]Libro de Códigos'!#REF!</xm:f>
          </x14:formula1>
          <xm:sqref>S5:S6 S10 S12:S13 S18 S21:S22</xm:sqref>
        </x14:dataValidation>
        <x14:dataValidation type="list" allowBlank="1" showInputMessage="1" showErrorMessage="1">
          <x14:formula1>
            <xm:f>'https://minpre-my.sharepoint.com/Users/Juana Herrera.MINPRE/Documents/POA &amp; PACC/2022/UTECT/[Copy of POA MINPRE 2019 (Autosaved).xlsx]Clasificador de Avances'!#REF!</xm:f>
          </x14:formula1>
          <xm:sqref>S11 S14:S17 S19:S20 S7:S9 S23:S26 AG5:AG26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112"/>
  <sheetViews>
    <sheetView showGridLines="0" view="pageBreakPreview" topLeftCell="F31" zoomScale="50" zoomScaleNormal="70" zoomScaleSheetLayoutView="50" workbookViewId="0">
      <selection activeCell="P39" sqref="P39"/>
    </sheetView>
  </sheetViews>
  <sheetFormatPr defaultColWidth="11.42578125" defaultRowHeight="12.75" x14ac:dyDescent="0.2"/>
  <cols>
    <col min="1" max="1" width="22.5703125" style="757" hidden="1" customWidth="1"/>
    <col min="2" max="2" width="13.42578125" style="760" hidden="1" customWidth="1"/>
    <col min="3" max="5" width="13.42578125" style="514" hidden="1" customWidth="1"/>
    <col min="6" max="6" width="6" style="757" customWidth="1"/>
    <col min="7" max="7" width="5.42578125" style="757" customWidth="1"/>
    <col min="8" max="8" width="17.140625" style="757" customWidth="1"/>
    <col min="9" max="9" width="85.7109375" style="757" customWidth="1"/>
    <col min="10" max="10" width="44.85546875" style="761" customWidth="1"/>
    <col min="11" max="11" width="18.7109375" style="760" customWidth="1"/>
    <col min="12" max="12" width="34.85546875" style="760" customWidth="1"/>
    <col min="13" max="13" width="20.28515625" style="761" customWidth="1"/>
    <col min="14" max="14" width="13.140625" style="760" hidden="1" customWidth="1"/>
    <col min="15" max="16" width="17.42578125" style="761" customWidth="1"/>
    <col min="17" max="17" width="47.28515625" style="518" customWidth="1"/>
    <col min="18" max="18" width="9.85546875" style="514" customWidth="1"/>
    <col min="19" max="19" width="17.5703125" style="514" hidden="1" customWidth="1"/>
    <col min="20" max="20" width="16" style="520" hidden="1" customWidth="1"/>
    <col min="21" max="28" width="8.7109375" style="760" hidden="1" customWidth="1"/>
    <col min="29" max="29" width="39.140625" style="760" hidden="1" customWidth="1"/>
    <col min="30" max="30" width="46.140625" style="760" hidden="1" customWidth="1"/>
    <col min="31" max="32" width="39.140625" style="760" hidden="1" customWidth="1"/>
    <col min="33" max="33" width="20.42578125" style="518" customWidth="1"/>
    <col min="34" max="34" width="28.28515625" style="763" bestFit="1" customWidth="1"/>
    <col min="35" max="35" width="33" style="757" customWidth="1"/>
    <col min="36" max="36" width="11.42578125" style="757"/>
    <col min="37" max="37" width="18.42578125" style="757" bestFit="1" customWidth="1"/>
    <col min="38" max="16384" width="11.42578125" style="757"/>
  </cols>
  <sheetData>
    <row r="1" spans="1:60" s="702" customFormat="1" ht="61.5" customHeight="1" x14ac:dyDescent="0.25">
      <c r="A1" s="320"/>
      <c r="B1" s="320"/>
      <c r="C1" s="320"/>
      <c r="D1" s="320"/>
      <c r="E1" s="320"/>
      <c r="F1" s="321"/>
      <c r="G1" s="321"/>
      <c r="H1" s="321"/>
      <c r="I1" s="694"/>
      <c r="J1" s="324" t="s">
        <v>162</v>
      </c>
      <c r="K1" s="324"/>
      <c r="L1" s="324"/>
      <c r="M1" s="324"/>
      <c r="N1" s="324"/>
      <c r="O1" s="324"/>
      <c r="P1" s="324"/>
      <c r="Q1" s="695"/>
      <c r="R1" s="696"/>
      <c r="S1" s="697"/>
      <c r="T1" s="698"/>
      <c r="U1" s="697"/>
      <c r="V1" s="698"/>
      <c r="W1" s="697"/>
      <c r="X1" s="698"/>
      <c r="Y1" s="697"/>
      <c r="Z1" s="698"/>
      <c r="AA1" s="697"/>
      <c r="AB1" s="698"/>
      <c r="AC1" s="699" t="s">
        <v>1</v>
      </c>
      <c r="AD1" s="700"/>
      <c r="AE1" s="700"/>
      <c r="AF1" s="701"/>
      <c r="AG1" s="695"/>
      <c r="AH1" s="696"/>
    </row>
    <row r="2" spans="1:60" s="702" customFormat="1" ht="55.5" customHeight="1" x14ac:dyDescent="0.2">
      <c r="A2" s="320"/>
      <c r="B2" s="320"/>
      <c r="C2" s="320"/>
      <c r="D2" s="320"/>
      <c r="E2" s="320"/>
      <c r="F2" s="321"/>
      <c r="G2" s="321"/>
      <c r="H2" s="321"/>
      <c r="I2" s="694"/>
      <c r="J2" s="333" t="s">
        <v>2</v>
      </c>
      <c r="K2" s="703" t="s">
        <v>577</v>
      </c>
      <c r="L2" s="703"/>
      <c r="M2" s="703"/>
      <c r="N2" s="703"/>
      <c r="O2" s="703"/>
      <c r="P2" s="704"/>
      <c r="Q2" s="705" t="s">
        <v>4</v>
      </c>
      <c r="R2" s="706"/>
      <c r="S2" s="707"/>
      <c r="T2" s="708"/>
      <c r="U2" s="709"/>
      <c r="V2" s="710"/>
      <c r="W2" s="709"/>
      <c r="X2" s="710"/>
      <c r="Y2" s="709"/>
      <c r="Z2" s="710"/>
      <c r="AA2" s="709"/>
      <c r="AB2" s="710"/>
      <c r="AC2" s="711"/>
      <c r="AD2" s="712"/>
      <c r="AE2" s="712"/>
      <c r="AF2" s="713"/>
      <c r="AG2" s="345" t="s">
        <v>5</v>
      </c>
      <c r="AH2" s="337"/>
    </row>
    <row r="3" spans="1:60" s="717" customFormat="1" ht="18.75" x14ac:dyDescent="0.3">
      <c r="A3" s="347"/>
      <c r="B3" s="347"/>
      <c r="C3" s="347"/>
      <c r="D3" s="347"/>
      <c r="E3" s="347"/>
      <c r="F3" s="348" t="s">
        <v>6</v>
      </c>
      <c r="G3" s="349"/>
      <c r="H3" s="349"/>
      <c r="I3" s="349"/>
      <c r="J3" s="350"/>
      <c r="K3" s="350"/>
      <c r="L3" s="350"/>
      <c r="M3" s="350"/>
      <c r="N3" s="351"/>
      <c r="O3" s="336" t="s">
        <v>7</v>
      </c>
      <c r="P3" s="337"/>
      <c r="Q3" s="352" t="s">
        <v>8</v>
      </c>
      <c r="R3" s="353" t="s">
        <v>9</v>
      </c>
      <c r="S3" s="354" t="s">
        <v>10</v>
      </c>
      <c r="T3" s="354" t="s">
        <v>11</v>
      </c>
      <c r="U3" s="355" t="s">
        <v>12</v>
      </c>
      <c r="V3" s="355"/>
      <c r="W3" s="355" t="s">
        <v>13</v>
      </c>
      <c r="X3" s="355"/>
      <c r="Y3" s="355" t="s">
        <v>14</v>
      </c>
      <c r="Z3" s="355"/>
      <c r="AA3" s="355" t="s">
        <v>15</v>
      </c>
      <c r="AB3" s="355"/>
      <c r="AC3" s="714"/>
      <c r="AD3" s="715"/>
      <c r="AE3" s="715"/>
      <c r="AF3" s="716"/>
      <c r="AG3" s="359" t="s">
        <v>16</v>
      </c>
      <c r="AH3" s="360" t="s">
        <v>17</v>
      </c>
    </row>
    <row r="4" spans="1:60" s="719" customFormat="1" ht="130.5" x14ac:dyDescent="0.3">
      <c r="A4" s="362" t="s">
        <v>18</v>
      </c>
      <c r="B4" s="362" t="s">
        <v>19</v>
      </c>
      <c r="C4" s="362" t="s">
        <v>20</v>
      </c>
      <c r="D4" s="362" t="s">
        <v>21</v>
      </c>
      <c r="E4" s="362" t="s">
        <v>22</v>
      </c>
      <c r="F4" s="363" t="s">
        <v>23</v>
      </c>
      <c r="G4" s="363" t="s">
        <v>24</v>
      </c>
      <c r="H4" s="363" t="s">
        <v>25</v>
      </c>
      <c r="I4" s="718"/>
      <c r="J4" s="366" t="s">
        <v>26</v>
      </c>
      <c r="K4" s="366" t="s">
        <v>27</v>
      </c>
      <c r="L4" s="367" t="s">
        <v>28</v>
      </c>
      <c r="M4" s="366" t="s">
        <v>29</v>
      </c>
      <c r="N4" s="367" t="s">
        <v>30</v>
      </c>
      <c r="O4" s="368" t="s">
        <v>31</v>
      </c>
      <c r="P4" s="369" t="s">
        <v>32</v>
      </c>
      <c r="Q4" s="370"/>
      <c r="R4" s="371"/>
      <c r="S4" s="372"/>
      <c r="T4" s="372"/>
      <c r="U4" s="373" t="s">
        <v>9</v>
      </c>
      <c r="V4" s="373" t="s">
        <v>33</v>
      </c>
      <c r="W4" s="373" t="s">
        <v>9</v>
      </c>
      <c r="X4" s="373" t="s">
        <v>33</v>
      </c>
      <c r="Y4" s="373" t="s">
        <v>9</v>
      </c>
      <c r="Z4" s="373" t="s">
        <v>33</v>
      </c>
      <c r="AA4" s="373" t="s">
        <v>9</v>
      </c>
      <c r="AB4" s="373" t="s">
        <v>33</v>
      </c>
      <c r="AC4" s="374" t="s">
        <v>34</v>
      </c>
      <c r="AD4" s="374" t="s">
        <v>35</v>
      </c>
      <c r="AE4" s="374" t="s">
        <v>36</v>
      </c>
      <c r="AF4" s="374" t="s">
        <v>37</v>
      </c>
      <c r="AG4" s="359"/>
      <c r="AH4" s="360"/>
    </row>
    <row r="5" spans="1:60" s="722" customFormat="1" ht="37.5" x14ac:dyDescent="0.3">
      <c r="A5" s="720"/>
      <c r="B5" s="376"/>
      <c r="C5" s="376">
        <v>1</v>
      </c>
      <c r="D5" s="376"/>
      <c r="E5" s="376"/>
      <c r="F5" s="377" t="s">
        <v>578</v>
      </c>
      <c r="G5" s="377"/>
      <c r="H5" s="377"/>
      <c r="I5" s="377"/>
      <c r="J5" s="380"/>
      <c r="K5" s="381"/>
      <c r="L5" s="381"/>
      <c r="M5" s="380"/>
      <c r="N5" s="381"/>
      <c r="O5" s="380" t="s">
        <v>12</v>
      </c>
      <c r="P5" s="380" t="s">
        <v>15</v>
      </c>
      <c r="Q5" s="382" t="s">
        <v>579</v>
      </c>
      <c r="R5" s="383">
        <v>1</v>
      </c>
      <c r="S5" s="384" t="s">
        <v>248</v>
      </c>
      <c r="T5" s="385">
        <v>0.2</v>
      </c>
      <c r="U5" s="385">
        <v>0.25</v>
      </c>
      <c r="V5" s="721"/>
      <c r="W5" s="385">
        <v>0.25</v>
      </c>
      <c r="X5" s="721"/>
      <c r="Y5" s="385">
        <v>0.25</v>
      </c>
      <c r="Z5" s="721"/>
      <c r="AA5" s="385">
        <v>0.25</v>
      </c>
      <c r="AB5" s="721"/>
      <c r="AC5" s="721"/>
      <c r="AD5" s="721"/>
      <c r="AE5" s="721"/>
      <c r="AF5" s="721"/>
      <c r="AG5" s="387" t="s">
        <v>41</v>
      </c>
      <c r="AH5" s="388">
        <f>AH6+AH10</f>
        <v>0</v>
      </c>
      <c r="AI5" s="719"/>
      <c r="AJ5" s="719"/>
      <c r="AK5" s="719"/>
      <c r="AL5" s="719"/>
      <c r="AM5" s="719"/>
      <c r="AN5" s="719"/>
      <c r="AO5" s="719"/>
      <c r="AP5" s="719"/>
      <c r="AQ5" s="719"/>
      <c r="AR5" s="719"/>
      <c r="AS5" s="719"/>
      <c r="AT5" s="719"/>
      <c r="AU5" s="719"/>
      <c r="AV5" s="719"/>
      <c r="AW5" s="719"/>
      <c r="AX5" s="719"/>
      <c r="AY5" s="719"/>
      <c r="AZ5" s="719"/>
      <c r="BA5" s="719"/>
      <c r="BB5" s="719"/>
      <c r="BC5" s="719"/>
      <c r="BD5" s="719"/>
      <c r="BE5" s="719"/>
      <c r="BF5" s="719"/>
      <c r="BG5" s="719"/>
      <c r="BH5" s="719"/>
    </row>
    <row r="6" spans="1:60" s="726" customFormat="1" ht="37.5" x14ac:dyDescent="0.3">
      <c r="A6" s="723"/>
      <c r="B6" s="390"/>
      <c r="C6" s="390">
        <v>1</v>
      </c>
      <c r="D6" s="390">
        <v>1</v>
      </c>
      <c r="E6" s="390"/>
      <c r="F6" s="392"/>
      <c r="G6" s="392" t="s">
        <v>580</v>
      </c>
      <c r="H6" s="392"/>
      <c r="I6" s="392"/>
      <c r="J6" s="394"/>
      <c r="K6" s="395"/>
      <c r="L6" s="395"/>
      <c r="M6" s="394"/>
      <c r="N6" s="395"/>
      <c r="O6" s="394" t="s">
        <v>12</v>
      </c>
      <c r="P6" s="394" t="s">
        <v>15</v>
      </c>
      <c r="Q6" s="396" t="s">
        <v>581</v>
      </c>
      <c r="R6" s="397">
        <v>1</v>
      </c>
      <c r="S6" s="398"/>
      <c r="T6" s="399">
        <v>0.5</v>
      </c>
      <c r="U6" s="400">
        <v>0.25</v>
      </c>
      <c r="V6" s="395"/>
      <c r="W6" s="400">
        <v>0.25</v>
      </c>
      <c r="X6" s="395"/>
      <c r="Y6" s="400">
        <v>0.25</v>
      </c>
      <c r="Z6" s="724"/>
      <c r="AA6" s="400">
        <v>0.25</v>
      </c>
      <c r="AB6" s="724"/>
      <c r="AC6" s="724"/>
      <c r="AD6" s="724"/>
      <c r="AE6" s="724"/>
      <c r="AF6" s="724"/>
      <c r="AG6" s="394" t="s">
        <v>41</v>
      </c>
      <c r="AH6" s="401">
        <f>SUM(AH7:AH9)</f>
        <v>0</v>
      </c>
      <c r="AI6" s="719"/>
      <c r="AJ6" s="719"/>
      <c r="AK6" s="725"/>
      <c r="AL6" s="719"/>
      <c r="AM6" s="719"/>
      <c r="AN6" s="719"/>
      <c r="AO6" s="719"/>
      <c r="AP6" s="719"/>
      <c r="AQ6" s="719"/>
      <c r="AR6" s="719"/>
      <c r="AS6" s="719"/>
      <c r="AT6" s="719"/>
      <c r="AU6" s="719"/>
      <c r="AV6" s="719"/>
      <c r="AW6" s="719"/>
      <c r="AX6" s="719"/>
      <c r="AY6" s="719"/>
      <c r="AZ6" s="719"/>
      <c r="BA6" s="719"/>
      <c r="BB6" s="719"/>
      <c r="BC6" s="719"/>
      <c r="BD6" s="719"/>
      <c r="BE6" s="719"/>
      <c r="BF6" s="719"/>
      <c r="BG6" s="719"/>
      <c r="BH6" s="719"/>
    </row>
    <row r="7" spans="1:60" s="731" customFormat="1" ht="37.5" x14ac:dyDescent="0.3">
      <c r="A7" s="727" t="str">
        <f>+ CONCATENATE("ID", "-", B7, "-",C7, ".", D7, ".", E7)</f>
        <v>ID-DTI-1.1.1</v>
      </c>
      <c r="B7" s="404" t="s">
        <v>51</v>
      </c>
      <c r="C7" s="404">
        <v>1</v>
      </c>
      <c r="D7" s="404">
        <v>1</v>
      </c>
      <c r="E7" s="404">
        <v>1</v>
      </c>
      <c r="F7" s="405"/>
      <c r="G7" s="728"/>
      <c r="H7" s="405" t="s">
        <v>582</v>
      </c>
      <c r="I7" s="728"/>
      <c r="J7" s="408" t="s">
        <v>583</v>
      </c>
      <c r="K7" s="404" t="s">
        <v>45</v>
      </c>
      <c r="L7" s="404" t="s">
        <v>113</v>
      </c>
      <c r="M7" s="408" t="s">
        <v>72</v>
      </c>
      <c r="N7" s="404" t="s">
        <v>59</v>
      </c>
      <c r="O7" s="408" t="s">
        <v>12</v>
      </c>
      <c r="P7" s="408" t="s">
        <v>15</v>
      </c>
      <c r="Q7" s="409" t="s">
        <v>584</v>
      </c>
      <c r="R7" s="410"/>
      <c r="S7" s="410"/>
      <c r="T7" s="404"/>
      <c r="U7" s="410"/>
      <c r="V7" s="410"/>
      <c r="W7" s="410"/>
      <c r="X7" s="410"/>
      <c r="Y7" s="410"/>
      <c r="Z7" s="729"/>
      <c r="AA7" s="729"/>
      <c r="AB7" s="729"/>
      <c r="AC7" s="730"/>
      <c r="AD7" s="730"/>
      <c r="AE7" s="730"/>
      <c r="AF7" s="730"/>
      <c r="AG7" s="408" t="s">
        <v>41</v>
      </c>
      <c r="AH7" s="413">
        <v>0</v>
      </c>
    </row>
    <row r="8" spans="1:60" s="731" customFormat="1" ht="37.5" x14ac:dyDescent="0.3">
      <c r="A8" s="727" t="str">
        <f t="shared" ref="A8:A9" si="0">+ CONCATENATE("ID", "-", B8, "-",C8, ".", D8, ".", E8)</f>
        <v>ID-DTI-1.1.2</v>
      </c>
      <c r="B8" s="404" t="s">
        <v>51</v>
      </c>
      <c r="C8" s="404">
        <v>1</v>
      </c>
      <c r="D8" s="404">
        <v>1</v>
      </c>
      <c r="E8" s="404">
        <v>2</v>
      </c>
      <c r="F8" s="405"/>
      <c r="G8" s="728"/>
      <c r="H8" s="405" t="s">
        <v>114</v>
      </c>
      <c r="I8" s="728"/>
      <c r="J8" s="408" t="s">
        <v>585</v>
      </c>
      <c r="K8" s="404" t="s">
        <v>51</v>
      </c>
      <c r="L8" s="404" t="s">
        <v>586</v>
      </c>
      <c r="M8" s="408" t="s">
        <v>72</v>
      </c>
      <c r="N8" s="404" t="s">
        <v>59</v>
      </c>
      <c r="O8" s="408" t="s">
        <v>12</v>
      </c>
      <c r="P8" s="408" t="s">
        <v>15</v>
      </c>
      <c r="Q8" s="409"/>
      <c r="R8" s="410"/>
      <c r="S8" s="410"/>
      <c r="T8" s="404"/>
      <c r="U8" s="410"/>
      <c r="V8" s="410"/>
      <c r="W8" s="410"/>
      <c r="X8" s="410"/>
      <c r="Y8" s="410"/>
      <c r="Z8" s="729"/>
      <c r="AA8" s="729"/>
      <c r="AB8" s="729"/>
      <c r="AC8" s="730"/>
      <c r="AD8" s="732"/>
      <c r="AE8" s="732"/>
      <c r="AF8" s="732"/>
      <c r="AG8" s="408" t="s">
        <v>41</v>
      </c>
      <c r="AH8" s="413">
        <v>0</v>
      </c>
    </row>
    <row r="9" spans="1:60" s="731" customFormat="1" ht="37.5" x14ac:dyDescent="0.3">
      <c r="A9" s="727" t="str">
        <f t="shared" si="0"/>
        <v>ID-DTI-1.1.3</v>
      </c>
      <c r="B9" s="404" t="s">
        <v>51</v>
      </c>
      <c r="C9" s="404">
        <v>1</v>
      </c>
      <c r="D9" s="404">
        <v>1</v>
      </c>
      <c r="E9" s="404">
        <v>3</v>
      </c>
      <c r="F9" s="405"/>
      <c r="G9" s="728"/>
      <c r="H9" s="405" t="s">
        <v>54</v>
      </c>
      <c r="I9" s="728"/>
      <c r="J9" s="408" t="s">
        <v>587</v>
      </c>
      <c r="K9" s="404" t="s">
        <v>51</v>
      </c>
      <c r="L9" s="404" t="s">
        <v>586</v>
      </c>
      <c r="M9" s="408" t="s">
        <v>45</v>
      </c>
      <c r="N9" s="404" t="s">
        <v>59</v>
      </c>
      <c r="O9" s="408" t="s">
        <v>12</v>
      </c>
      <c r="P9" s="408" t="s">
        <v>15</v>
      </c>
      <c r="Q9" s="409"/>
      <c r="R9" s="410"/>
      <c r="S9" s="410"/>
      <c r="T9" s="404"/>
      <c r="U9" s="410"/>
      <c r="V9" s="410"/>
      <c r="W9" s="410"/>
      <c r="X9" s="410"/>
      <c r="Y9" s="410"/>
      <c r="Z9" s="729"/>
      <c r="AA9" s="729"/>
      <c r="AB9" s="729"/>
      <c r="AC9" s="730"/>
      <c r="AD9" s="729"/>
      <c r="AE9" s="729"/>
      <c r="AF9" s="729"/>
      <c r="AG9" s="408" t="s">
        <v>41</v>
      </c>
      <c r="AH9" s="413">
        <v>0</v>
      </c>
    </row>
    <row r="10" spans="1:60" s="726" customFormat="1" ht="37.5" x14ac:dyDescent="0.3">
      <c r="A10" s="723"/>
      <c r="B10" s="390"/>
      <c r="C10" s="390">
        <v>1</v>
      </c>
      <c r="D10" s="390">
        <v>2</v>
      </c>
      <c r="E10" s="390"/>
      <c r="F10" s="392"/>
      <c r="G10" s="392" t="s">
        <v>588</v>
      </c>
      <c r="H10" s="392"/>
      <c r="I10" s="392"/>
      <c r="J10" s="394"/>
      <c r="K10" s="395"/>
      <c r="L10" s="395"/>
      <c r="M10" s="394"/>
      <c r="N10" s="395"/>
      <c r="O10" s="394" t="s">
        <v>12</v>
      </c>
      <c r="P10" s="394" t="s">
        <v>15</v>
      </c>
      <c r="Q10" s="396" t="s">
        <v>581</v>
      </c>
      <c r="R10" s="397">
        <v>1</v>
      </c>
      <c r="S10" s="398"/>
      <c r="T10" s="399">
        <v>0.5</v>
      </c>
      <c r="U10" s="400">
        <v>0.25</v>
      </c>
      <c r="V10" s="395"/>
      <c r="W10" s="400">
        <v>0.25</v>
      </c>
      <c r="X10" s="395"/>
      <c r="Y10" s="400">
        <v>0.25</v>
      </c>
      <c r="Z10" s="724"/>
      <c r="AA10" s="400">
        <v>0.25</v>
      </c>
      <c r="AB10" s="724"/>
      <c r="AC10" s="724"/>
      <c r="AD10" s="724"/>
      <c r="AE10" s="724"/>
      <c r="AF10" s="724"/>
      <c r="AG10" s="394" t="s">
        <v>41</v>
      </c>
      <c r="AH10" s="401">
        <f>+AH11</f>
        <v>0</v>
      </c>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row>
    <row r="11" spans="1:60" s="731" customFormat="1" ht="37.5" x14ac:dyDescent="0.3">
      <c r="A11" s="727"/>
      <c r="B11" s="404"/>
      <c r="C11" s="404">
        <v>1</v>
      </c>
      <c r="D11" s="404">
        <v>1</v>
      </c>
      <c r="E11" s="404"/>
      <c r="F11" s="405"/>
      <c r="G11" s="728"/>
      <c r="H11" s="733" t="s">
        <v>589</v>
      </c>
      <c r="I11" s="734"/>
      <c r="J11" s="408" t="s">
        <v>590</v>
      </c>
      <c r="K11" s="404" t="s">
        <v>51</v>
      </c>
      <c r="L11" s="404" t="s">
        <v>586</v>
      </c>
      <c r="M11" s="408" t="s">
        <v>591</v>
      </c>
      <c r="N11" s="404" t="s">
        <v>59</v>
      </c>
      <c r="O11" s="408" t="s">
        <v>12</v>
      </c>
      <c r="P11" s="408" t="s">
        <v>15</v>
      </c>
      <c r="Q11" s="735"/>
      <c r="R11" s="460"/>
      <c r="S11" s="460"/>
      <c r="T11" s="461"/>
      <c r="U11" s="460"/>
      <c r="V11" s="460"/>
      <c r="W11" s="460"/>
      <c r="X11" s="460"/>
      <c r="Y11" s="460"/>
      <c r="Z11" s="736"/>
      <c r="AA11" s="736"/>
      <c r="AB11" s="736"/>
      <c r="AC11" s="736"/>
      <c r="AD11" s="736"/>
      <c r="AE11" s="736"/>
      <c r="AF11" s="736"/>
      <c r="AG11" s="408" t="s">
        <v>41</v>
      </c>
      <c r="AH11" s="413">
        <v>0</v>
      </c>
    </row>
    <row r="12" spans="1:60" s="722" customFormat="1" ht="37.5" x14ac:dyDescent="0.3">
      <c r="A12" s="720"/>
      <c r="B12" s="376"/>
      <c r="C12" s="376">
        <v>2</v>
      </c>
      <c r="D12" s="376"/>
      <c r="E12" s="376"/>
      <c r="F12" s="377" t="s">
        <v>592</v>
      </c>
      <c r="G12" s="377"/>
      <c r="H12" s="377"/>
      <c r="I12" s="377"/>
      <c r="J12" s="380"/>
      <c r="K12" s="381"/>
      <c r="L12" s="381"/>
      <c r="M12" s="380"/>
      <c r="N12" s="381"/>
      <c r="O12" s="380" t="s">
        <v>12</v>
      </c>
      <c r="P12" s="380" t="s">
        <v>15</v>
      </c>
      <c r="Q12" s="382" t="s">
        <v>581</v>
      </c>
      <c r="R12" s="383">
        <v>1</v>
      </c>
      <c r="S12" s="384" t="s">
        <v>248</v>
      </c>
      <c r="T12" s="385">
        <v>0.1</v>
      </c>
      <c r="U12" s="385">
        <v>0.25</v>
      </c>
      <c r="V12" s="721"/>
      <c r="W12" s="385">
        <v>0.25</v>
      </c>
      <c r="X12" s="721"/>
      <c r="Y12" s="385">
        <v>0.25</v>
      </c>
      <c r="Z12" s="721"/>
      <c r="AA12" s="385">
        <v>0.25</v>
      </c>
      <c r="AB12" s="721"/>
      <c r="AC12" s="721"/>
      <c r="AD12" s="721"/>
      <c r="AE12" s="721"/>
      <c r="AF12" s="721"/>
      <c r="AG12" s="387" t="s">
        <v>41</v>
      </c>
      <c r="AH12" s="388">
        <f>AH13</f>
        <v>8075782</v>
      </c>
      <c r="AI12" s="719"/>
      <c r="AJ12" s="719"/>
      <c r="AK12" s="719"/>
      <c r="AL12" s="719"/>
      <c r="AM12" s="719"/>
      <c r="AN12" s="719"/>
      <c r="AO12" s="719"/>
      <c r="AP12" s="719"/>
      <c r="AQ12" s="719"/>
      <c r="AR12" s="719"/>
      <c r="AS12" s="719"/>
      <c r="AT12" s="719"/>
      <c r="AU12" s="719"/>
      <c r="AV12" s="719"/>
      <c r="AW12" s="719"/>
      <c r="AX12" s="719"/>
      <c r="AY12" s="719"/>
      <c r="AZ12" s="719"/>
      <c r="BA12" s="719"/>
      <c r="BB12" s="719"/>
      <c r="BC12" s="719"/>
      <c r="BD12" s="719"/>
      <c r="BE12" s="719"/>
      <c r="BF12" s="719"/>
      <c r="BG12" s="719"/>
      <c r="BH12" s="719"/>
    </row>
    <row r="13" spans="1:60" s="726" customFormat="1" ht="37.5" x14ac:dyDescent="0.3">
      <c r="A13" s="723"/>
      <c r="B13" s="390"/>
      <c r="C13" s="390">
        <v>2</v>
      </c>
      <c r="D13" s="390">
        <v>1</v>
      </c>
      <c r="E13" s="390"/>
      <c r="F13" s="392"/>
      <c r="G13" s="392" t="s">
        <v>593</v>
      </c>
      <c r="H13" s="392"/>
      <c r="I13" s="392"/>
      <c r="J13" s="394"/>
      <c r="K13" s="395"/>
      <c r="L13" s="395"/>
      <c r="M13" s="394"/>
      <c r="N13" s="395"/>
      <c r="O13" s="394" t="s">
        <v>12</v>
      </c>
      <c r="P13" s="394" t="s">
        <v>15</v>
      </c>
      <c r="Q13" s="396" t="s">
        <v>581</v>
      </c>
      <c r="R13" s="397">
        <v>1</v>
      </c>
      <c r="S13" s="398"/>
      <c r="T13" s="399">
        <v>1</v>
      </c>
      <c r="U13" s="400">
        <v>0.25</v>
      </c>
      <c r="V13" s="395"/>
      <c r="W13" s="400">
        <v>0.25</v>
      </c>
      <c r="X13" s="395"/>
      <c r="Y13" s="400">
        <v>0.25</v>
      </c>
      <c r="Z13" s="724"/>
      <c r="AA13" s="400">
        <v>0.25</v>
      </c>
      <c r="AB13" s="724"/>
      <c r="AC13" s="724"/>
      <c r="AD13" s="724"/>
      <c r="AE13" s="724"/>
      <c r="AF13" s="724"/>
      <c r="AG13" s="394" t="s">
        <v>41</v>
      </c>
      <c r="AH13" s="401">
        <f>SUM(AH14:AH16)</f>
        <v>8075782</v>
      </c>
      <c r="AI13" s="719"/>
      <c r="AJ13" s="719"/>
      <c r="AK13" s="719"/>
      <c r="AL13" s="719"/>
      <c r="AM13" s="719"/>
      <c r="AN13" s="719"/>
      <c r="AO13" s="719"/>
      <c r="AP13" s="719"/>
      <c r="AQ13" s="719"/>
      <c r="AR13" s="719"/>
      <c r="AS13" s="719"/>
      <c r="AT13" s="719"/>
      <c r="AU13" s="719"/>
      <c r="AV13" s="719"/>
      <c r="AW13" s="719"/>
      <c r="AX13" s="719"/>
      <c r="AY13" s="719"/>
      <c r="AZ13" s="719"/>
      <c r="BA13" s="719"/>
      <c r="BB13" s="719"/>
      <c r="BC13" s="719"/>
      <c r="BD13" s="719"/>
      <c r="BE13" s="719"/>
      <c r="BF13" s="719"/>
      <c r="BG13" s="719"/>
      <c r="BH13" s="719"/>
    </row>
    <row r="14" spans="1:60" s="731" customFormat="1" ht="37.5" x14ac:dyDescent="0.3">
      <c r="A14" s="727" t="str">
        <f t="shared" ref="A14:A16" si="1">+ CONCATENATE("ID", "-", B14, "-",C14, ".", D14, ".", E14)</f>
        <v>ID-DTI-2.1.1</v>
      </c>
      <c r="B14" s="404" t="s">
        <v>51</v>
      </c>
      <c r="C14" s="404">
        <v>2</v>
      </c>
      <c r="D14" s="404">
        <v>1</v>
      </c>
      <c r="E14" s="404">
        <v>1</v>
      </c>
      <c r="F14" s="405"/>
      <c r="G14" s="728"/>
      <c r="H14" s="405" t="s">
        <v>594</v>
      </c>
      <c r="I14" s="405"/>
      <c r="J14" s="408" t="s">
        <v>595</v>
      </c>
      <c r="K14" s="404" t="s">
        <v>51</v>
      </c>
      <c r="L14" s="404" t="s">
        <v>586</v>
      </c>
      <c r="M14" s="408" t="s">
        <v>51</v>
      </c>
      <c r="N14" s="404" t="s">
        <v>59</v>
      </c>
      <c r="O14" s="408" t="s">
        <v>12</v>
      </c>
      <c r="P14" s="408" t="s">
        <v>15</v>
      </c>
      <c r="Q14" s="409"/>
      <c r="R14" s="410"/>
      <c r="S14" s="410"/>
      <c r="T14" s="404"/>
      <c r="U14" s="410"/>
      <c r="V14" s="410"/>
      <c r="W14" s="410"/>
      <c r="X14" s="410"/>
      <c r="Y14" s="410"/>
      <c r="Z14" s="729"/>
      <c r="AA14" s="729"/>
      <c r="AB14" s="729"/>
      <c r="AC14" s="729"/>
      <c r="AD14" s="729"/>
      <c r="AE14" s="730"/>
      <c r="AF14" s="730"/>
      <c r="AG14" s="408" t="s">
        <v>41</v>
      </c>
      <c r="AH14" s="413">
        <v>0</v>
      </c>
    </row>
    <row r="15" spans="1:60" s="731" customFormat="1" ht="37.5" x14ac:dyDescent="0.3">
      <c r="A15" s="727" t="str">
        <f t="shared" si="1"/>
        <v>ID-DTI-2.1.3</v>
      </c>
      <c r="B15" s="404" t="s">
        <v>51</v>
      </c>
      <c r="C15" s="404">
        <v>2</v>
      </c>
      <c r="D15" s="404">
        <v>1</v>
      </c>
      <c r="E15" s="404">
        <v>3</v>
      </c>
      <c r="F15" s="405"/>
      <c r="G15" s="728"/>
      <c r="H15" s="406" t="s">
        <v>596</v>
      </c>
      <c r="I15" s="407"/>
      <c r="J15" s="408" t="s">
        <v>597</v>
      </c>
      <c r="K15" s="404" t="s">
        <v>51</v>
      </c>
      <c r="L15" s="404" t="s">
        <v>586</v>
      </c>
      <c r="M15" s="408" t="s">
        <v>51</v>
      </c>
      <c r="N15" s="404" t="s">
        <v>59</v>
      </c>
      <c r="O15" s="408" t="s">
        <v>12</v>
      </c>
      <c r="P15" s="408" t="s">
        <v>15</v>
      </c>
      <c r="Q15" s="409"/>
      <c r="R15" s="410"/>
      <c r="S15" s="410"/>
      <c r="T15" s="404"/>
      <c r="U15" s="410"/>
      <c r="V15" s="410"/>
      <c r="W15" s="410"/>
      <c r="X15" s="410"/>
      <c r="Y15" s="410"/>
      <c r="Z15" s="729"/>
      <c r="AA15" s="729"/>
      <c r="AB15" s="729"/>
      <c r="AC15" s="729"/>
      <c r="AD15" s="729"/>
      <c r="AE15" s="732"/>
      <c r="AF15" s="732"/>
      <c r="AG15" s="408" t="s">
        <v>41</v>
      </c>
      <c r="AH15" s="413">
        <v>8075782</v>
      </c>
    </row>
    <row r="16" spans="1:60" s="731" customFormat="1" ht="37.5" x14ac:dyDescent="0.3">
      <c r="A16" s="727" t="str">
        <f t="shared" si="1"/>
        <v>ID-DTI-2.1.4</v>
      </c>
      <c r="B16" s="404" t="s">
        <v>51</v>
      </c>
      <c r="C16" s="404">
        <v>2</v>
      </c>
      <c r="D16" s="404">
        <v>1</v>
      </c>
      <c r="E16" s="404">
        <v>4</v>
      </c>
      <c r="F16" s="405"/>
      <c r="G16" s="728"/>
      <c r="H16" s="405" t="s">
        <v>598</v>
      </c>
      <c r="I16" s="405"/>
      <c r="J16" s="408" t="s">
        <v>599</v>
      </c>
      <c r="K16" s="404" t="s">
        <v>51</v>
      </c>
      <c r="L16" s="404" t="s">
        <v>586</v>
      </c>
      <c r="M16" s="408" t="s">
        <v>51</v>
      </c>
      <c r="N16" s="404" t="s">
        <v>59</v>
      </c>
      <c r="O16" s="408" t="s">
        <v>12</v>
      </c>
      <c r="P16" s="408" t="s">
        <v>15</v>
      </c>
      <c r="Q16" s="409"/>
      <c r="R16" s="410"/>
      <c r="S16" s="410"/>
      <c r="T16" s="404"/>
      <c r="U16" s="410"/>
      <c r="V16" s="410"/>
      <c r="W16" s="410"/>
      <c r="X16" s="410"/>
      <c r="Y16" s="410"/>
      <c r="Z16" s="729"/>
      <c r="AA16" s="729"/>
      <c r="AB16" s="729"/>
      <c r="AC16" s="729"/>
      <c r="AD16" s="729"/>
      <c r="AE16" s="732"/>
      <c r="AF16" s="732"/>
      <c r="AG16" s="408" t="s">
        <v>41</v>
      </c>
      <c r="AH16" s="413">
        <v>0</v>
      </c>
    </row>
    <row r="17" spans="1:60" s="722" customFormat="1" ht="37.5" x14ac:dyDescent="0.3">
      <c r="A17" s="720"/>
      <c r="B17" s="376"/>
      <c r="C17" s="376">
        <v>3</v>
      </c>
      <c r="D17" s="376"/>
      <c r="E17" s="376"/>
      <c r="F17" s="377" t="s">
        <v>600</v>
      </c>
      <c r="G17" s="377"/>
      <c r="H17" s="377"/>
      <c r="I17" s="377"/>
      <c r="J17" s="380"/>
      <c r="K17" s="381"/>
      <c r="L17" s="381"/>
      <c r="M17" s="380"/>
      <c r="N17" s="381"/>
      <c r="O17" s="380" t="s">
        <v>12</v>
      </c>
      <c r="P17" s="380" t="s">
        <v>15</v>
      </c>
      <c r="Q17" s="382" t="s">
        <v>601</v>
      </c>
      <c r="R17" s="383">
        <v>1</v>
      </c>
      <c r="S17" s="384" t="s">
        <v>248</v>
      </c>
      <c r="T17" s="385">
        <v>0.15</v>
      </c>
      <c r="U17" s="385">
        <v>0.25</v>
      </c>
      <c r="V17" s="721"/>
      <c r="W17" s="385">
        <v>0.25</v>
      </c>
      <c r="X17" s="721"/>
      <c r="Y17" s="385">
        <v>0.25</v>
      </c>
      <c r="Z17" s="721"/>
      <c r="AA17" s="385">
        <v>0.25</v>
      </c>
      <c r="AB17" s="721"/>
      <c r="AC17" s="721"/>
      <c r="AD17" s="721"/>
      <c r="AE17" s="721"/>
      <c r="AF17" s="721"/>
      <c r="AG17" s="387" t="s">
        <v>41</v>
      </c>
      <c r="AH17" s="388">
        <f>+AH18+AH22+AH27+AH31</f>
        <v>0</v>
      </c>
      <c r="AI17" s="719"/>
      <c r="AJ17" s="719"/>
      <c r="AK17" s="719"/>
      <c r="AL17" s="719"/>
      <c r="AM17" s="719"/>
      <c r="AN17" s="719"/>
      <c r="AO17" s="719"/>
      <c r="AP17" s="719"/>
      <c r="AQ17" s="719"/>
      <c r="AR17" s="719"/>
      <c r="AS17" s="719"/>
      <c r="AT17" s="719"/>
      <c r="AU17" s="719"/>
      <c r="AV17" s="719"/>
      <c r="AW17" s="719"/>
      <c r="AX17" s="719"/>
      <c r="AY17" s="719"/>
      <c r="AZ17" s="719"/>
      <c r="BA17" s="719"/>
      <c r="BB17" s="719"/>
      <c r="BC17" s="719"/>
      <c r="BD17" s="719"/>
      <c r="BE17" s="719"/>
      <c r="BF17" s="719"/>
      <c r="BG17" s="719"/>
      <c r="BH17" s="719"/>
    </row>
    <row r="18" spans="1:60" s="726" customFormat="1" ht="37.5" x14ac:dyDescent="0.3">
      <c r="A18" s="723"/>
      <c r="B18" s="390"/>
      <c r="C18" s="390">
        <v>3</v>
      </c>
      <c r="D18" s="390">
        <v>1</v>
      </c>
      <c r="E18" s="390"/>
      <c r="F18" s="392"/>
      <c r="G18" s="392" t="s">
        <v>602</v>
      </c>
      <c r="H18" s="392"/>
      <c r="I18" s="392"/>
      <c r="J18" s="394"/>
      <c r="K18" s="395"/>
      <c r="L18" s="395"/>
      <c r="M18" s="394"/>
      <c r="N18" s="395"/>
      <c r="O18" s="394" t="s">
        <v>12</v>
      </c>
      <c r="P18" s="394" t="s">
        <v>15</v>
      </c>
      <c r="Q18" s="396" t="s">
        <v>581</v>
      </c>
      <c r="R18" s="397">
        <v>1</v>
      </c>
      <c r="S18" s="398"/>
      <c r="T18" s="399">
        <v>0.25</v>
      </c>
      <c r="U18" s="400">
        <v>0.25</v>
      </c>
      <c r="V18" s="395"/>
      <c r="W18" s="400">
        <v>0.25</v>
      </c>
      <c r="X18" s="395"/>
      <c r="Y18" s="400">
        <v>0.25</v>
      </c>
      <c r="Z18" s="724"/>
      <c r="AA18" s="400">
        <v>0.25</v>
      </c>
      <c r="AB18" s="724"/>
      <c r="AC18" s="724"/>
      <c r="AD18" s="724"/>
      <c r="AE18" s="724"/>
      <c r="AF18" s="724"/>
      <c r="AG18" s="394" t="s">
        <v>41</v>
      </c>
      <c r="AH18" s="401">
        <f>SUM(AH19:AH21)</f>
        <v>0</v>
      </c>
      <c r="AI18" s="719"/>
      <c r="AJ18" s="719"/>
      <c r="AK18" s="719"/>
      <c r="AL18" s="719"/>
      <c r="AM18" s="719"/>
      <c r="AN18" s="719"/>
      <c r="AO18" s="719"/>
      <c r="AP18" s="719"/>
      <c r="AQ18" s="719"/>
      <c r="AR18" s="719"/>
      <c r="AS18" s="719"/>
      <c r="AT18" s="719"/>
      <c r="AU18" s="719"/>
      <c r="AV18" s="719"/>
      <c r="AW18" s="719"/>
      <c r="AX18" s="719"/>
      <c r="AY18" s="719"/>
      <c r="AZ18" s="719"/>
      <c r="BA18" s="719"/>
      <c r="BB18" s="719"/>
      <c r="BC18" s="719"/>
      <c r="BD18" s="719"/>
      <c r="BE18" s="719"/>
      <c r="BF18" s="719"/>
      <c r="BG18" s="719"/>
      <c r="BH18" s="719"/>
    </row>
    <row r="19" spans="1:60" s="731" customFormat="1" ht="37.5" x14ac:dyDescent="0.3">
      <c r="A19" s="727" t="str">
        <f t="shared" ref="A19:A21" si="2">+ CONCATENATE("ID", "-", B19, "-",C19, ".", D19, ".", E19)</f>
        <v>ID-DTI-3.1.1</v>
      </c>
      <c r="B19" s="404" t="s">
        <v>51</v>
      </c>
      <c r="C19" s="404">
        <v>3</v>
      </c>
      <c r="D19" s="404">
        <v>1</v>
      </c>
      <c r="E19" s="404">
        <v>1</v>
      </c>
      <c r="F19" s="405"/>
      <c r="G19" s="728"/>
      <c r="H19" s="405" t="s">
        <v>603</v>
      </c>
      <c r="I19" s="405"/>
      <c r="J19" s="408" t="s">
        <v>604</v>
      </c>
      <c r="K19" s="404" t="s">
        <v>51</v>
      </c>
      <c r="L19" s="404" t="s">
        <v>605</v>
      </c>
      <c r="M19" s="408" t="s">
        <v>51</v>
      </c>
      <c r="N19" s="404" t="s">
        <v>59</v>
      </c>
      <c r="O19" s="408" t="s">
        <v>12</v>
      </c>
      <c r="P19" s="408" t="s">
        <v>15</v>
      </c>
      <c r="Q19" s="409"/>
      <c r="R19" s="410"/>
      <c r="S19" s="410"/>
      <c r="T19" s="404"/>
      <c r="U19" s="410"/>
      <c r="V19" s="410"/>
      <c r="W19" s="410"/>
      <c r="X19" s="410"/>
      <c r="Y19" s="410"/>
      <c r="Z19" s="729"/>
      <c r="AA19" s="729"/>
      <c r="AB19" s="729"/>
      <c r="AC19" s="729"/>
      <c r="AD19" s="729"/>
      <c r="AE19" s="730"/>
      <c r="AF19" s="730"/>
      <c r="AG19" s="408" t="s">
        <v>41</v>
      </c>
      <c r="AH19" s="413">
        <v>0</v>
      </c>
    </row>
    <row r="20" spans="1:60" s="731" customFormat="1" ht="37.5" x14ac:dyDescent="0.3">
      <c r="A20" s="727" t="str">
        <f t="shared" si="2"/>
        <v>ID-DTI-3.1.2</v>
      </c>
      <c r="B20" s="404" t="s">
        <v>51</v>
      </c>
      <c r="C20" s="404">
        <v>3</v>
      </c>
      <c r="D20" s="404">
        <v>1</v>
      </c>
      <c r="E20" s="404">
        <v>2</v>
      </c>
      <c r="F20" s="405"/>
      <c r="G20" s="728"/>
      <c r="H20" s="405" t="s">
        <v>606</v>
      </c>
      <c r="I20" s="728"/>
      <c r="J20" s="408" t="s">
        <v>607</v>
      </c>
      <c r="K20" s="404" t="s">
        <v>51</v>
      </c>
      <c r="L20" s="404" t="s">
        <v>586</v>
      </c>
      <c r="M20" s="408" t="s">
        <v>58</v>
      </c>
      <c r="N20" s="404" t="s">
        <v>59</v>
      </c>
      <c r="O20" s="408" t="s">
        <v>12</v>
      </c>
      <c r="P20" s="408" t="s">
        <v>15</v>
      </c>
      <c r="Q20" s="409"/>
      <c r="R20" s="410"/>
      <c r="S20" s="410"/>
      <c r="T20" s="404"/>
      <c r="U20" s="410"/>
      <c r="V20" s="410"/>
      <c r="W20" s="410"/>
      <c r="X20" s="410"/>
      <c r="Y20" s="410"/>
      <c r="Z20" s="729"/>
      <c r="AA20" s="729"/>
      <c r="AB20" s="729"/>
      <c r="AC20" s="729"/>
      <c r="AD20" s="729"/>
      <c r="AE20" s="729"/>
      <c r="AF20" s="729"/>
      <c r="AG20" s="408" t="s">
        <v>41</v>
      </c>
      <c r="AH20" s="413">
        <v>0</v>
      </c>
    </row>
    <row r="21" spans="1:60" s="731" customFormat="1" ht="35.25" customHeight="1" x14ac:dyDescent="0.3">
      <c r="A21" s="727" t="str">
        <f t="shared" si="2"/>
        <v>ID-DTI-3.1.3</v>
      </c>
      <c r="B21" s="404" t="s">
        <v>51</v>
      </c>
      <c r="C21" s="404">
        <v>3</v>
      </c>
      <c r="D21" s="404">
        <v>1</v>
      </c>
      <c r="E21" s="404">
        <v>3</v>
      </c>
      <c r="F21" s="405"/>
      <c r="G21" s="728"/>
      <c r="H21" s="405" t="s">
        <v>608</v>
      </c>
      <c r="I21" s="728"/>
      <c r="J21" s="408" t="s">
        <v>609</v>
      </c>
      <c r="K21" s="404" t="s">
        <v>51</v>
      </c>
      <c r="L21" s="404" t="s">
        <v>586</v>
      </c>
      <c r="M21" s="408" t="s">
        <v>58</v>
      </c>
      <c r="N21" s="404" t="s">
        <v>59</v>
      </c>
      <c r="O21" s="408" t="s">
        <v>12</v>
      </c>
      <c r="P21" s="408" t="s">
        <v>15</v>
      </c>
      <c r="Q21" s="409"/>
      <c r="R21" s="410"/>
      <c r="S21" s="410"/>
      <c r="T21" s="404"/>
      <c r="U21" s="410"/>
      <c r="V21" s="410"/>
      <c r="W21" s="410"/>
      <c r="X21" s="410"/>
      <c r="Y21" s="410"/>
      <c r="Z21" s="729"/>
      <c r="AA21" s="729"/>
      <c r="AB21" s="729"/>
      <c r="AC21" s="729"/>
      <c r="AD21" s="729"/>
      <c r="AE21" s="729"/>
      <c r="AF21" s="729"/>
      <c r="AG21" s="408" t="s">
        <v>41</v>
      </c>
      <c r="AH21" s="413">
        <v>0</v>
      </c>
    </row>
    <row r="22" spans="1:60" s="726" customFormat="1" ht="37.5" x14ac:dyDescent="0.3">
      <c r="A22" s="723"/>
      <c r="B22" s="390"/>
      <c r="C22" s="390">
        <v>3</v>
      </c>
      <c r="D22" s="390">
        <v>3</v>
      </c>
      <c r="E22" s="390"/>
      <c r="F22" s="392"/>
      <c r="G22" s="392" t="s">
        <v>610</v>
      </c>
      <c r="H22" s="392"/>
      <c r="I22" s="392"/>
      <c r="J22" s="394"/>
      <c r="K22" s="395"/>
      <c r="L22" s="395"/>
      <c r="M22" s="394"/>
      <c r="N22" s="395"/>
      <c r="O22" s="394" t="s">
        <v>12</v>
      </c>
      <c r="P22" s="394" t="s">
        <v>15</v>
      </c>
      <c r="Q22" s="396" t="s">
        <v>581</v>
      </c>
      <c r="R22" s="397">
        <v>1</v>
      </c>
      <c r="S22" s="398"/>
      <c r="T22" s="399">
        <v>0.25</v>
      </c>
      <c r="U22" s="400">
        <v>0.25</v>
      </c>
      <c r="V22" s="395"/>
      <c r="W22" s="400">
        <v>0.25</v>
      </c>
      <c r="X22" s="395"/>
      <c r="Y22" s="400">
        <v>0.25</v>
      </c>
      <c r="Z22" s="724"/>
      <c r="AA22" s="400">
        <v>0.25</v>
      </c>
      <c r="AB22" s="724"/>
      <c r="AC22" s="724"/>
      <c r="AD22" s="724"/>
      <c r="AE22" s="724"/>
      <c r="AF22" s="724"/>
      <c r="AG22" s="394" t="s">
        <v>41</v>
      </c>
      <c r="AH22" s="401">
        <f>SUM(AH23:AH26)</f>
        <v>0</v>
      </c>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c r="BF22" s="719"/>
      <c r="BG22" s="719"/>
      <c r="BH22" s="719"/>
    </row>
    <row r="23" spans="1:60" s="731" customFormat="1" ht="37.5" x14ac:dyDescent="0.3">
      <c r="A23" s="727" t="str">
        <f t="shared" ref="A23:A26" si="3">+ CONCATENATE("ID", "-", B23, "-",C23, ".", D23, ".", E23)</f>
        <v>ID-DTI-3.3.1</v>
      </c>
      <c r="B23" s="404" t="s">
        <v>51</v>
      </c>
      <c r="C23" s="404">
        <v>3</v>
      </c>
      <c r="D23" s="404">
        <v>3</v>
      </c>
      <c r="E23" s="404">
        <v>1</v>
      </c>
      <c r="F23" s="405"/>
      <c r="G23" s="728"/>
      <c r="H23" s="405" t="s">
        <v>603</v>
      </c>
      <c r="I23" s="405"/>
      <c r="J23" s="408" t="s">
        <v>604</v>
      </c>
      <c r="K23" s="404" t="s">
        <v>51</v>
      </c>
      <c r="L23" s="404" t="s">
        <v>586</v>
      </c>
      <c r="M23" s="408" t="s">
        <v>51</v>
      </c>
      <c r="N23" s="404" t="s">
        <v>59</v>
      </c>
      <c r="O23" s="408" t="s">
        <v>12</v>
      </c>
      <c r="P23" s="408" t="s">
        <v>15</v>
      </c>
      <c r="Q23" s="409"/>
      <c r="R23" s="410"/>
      <c r="S23" s="410"/>
      <c r="T23" s="404"/>
      <c r="U23" s="410"/>
      <c r="V23" s="410"/>
      <c r="W23" s="410"/>
      <c r="X23" s="410"/>
      <c r="Y23" s="410"/>
      <c r="Z23" s="729"/>
      <c r="AA23" s="729"/>
      <c r="AB23" s="729"/>
      <c r="AC23" s="729"/>
      <c r="AD23" s="729"/>
      <c r="AE23" s="730"/>
      <c r="AF23" s="730"/>
      <c r="AG23" s="408" t="s">
        <v>41</v>
      </c>
      <c r="AH23" s="413">
        <v>0</v>
      </c>
    </row>
    <row r="24" spans="1:60" s="731" customFormat="1" ht="37.5" x14ac:dyDescent="0.3">
      <c r="A24" s="727" t="str">
        <f t="shared" si="3"/>
        <v>ID-DTI-3.3.2</v>
      </c>
      <c r="B24" s="404" t="s">
        <v>51</v>
      </c>
      <c r="C24" s="404">
        <v>3</v>
      </c>
      <c r="D24" s="404">
        <v>3</v>
      </c>
      <c r="E24" s="404">
        <v>2</v>
      </c>
      <c r="F24" s="405"/>
      <c r="G24" s="728"/>
      <c r="H24" s="405" t="s">
        <v>611</v>
      </c>
      <c r="I24" s="728"/>
      <c r="J24" s="408" t="s">
        <v>612</v>
      </c>
      <c r="K24" s="404" t="s">
        <v>245</v>
      </c>
      <c r="L24" s="404" t="s">
        <v>613</v>
      </c>
      <c r="M24" s="408" t="s">
        <v>245</v>
      </c>
      <c r="N24" s="404" t="s">
        <v>59</v>
      </c>
      <c r="O24" s="408" t="s">
        <v>12</v>
      </c>
      <c r="P24" s="408" t="s">
        <v>15</v>
      </c>
      <c r="Q24" s="409"/>
      <c r="R24" s="410"/>
      <c r="S24" s="410"/>
      <c r="T24" s="404"/>
      <c r="U24" s="410"/>
      <c r="V24" s="410"/>
      <c r="W24" s="410"/>
      <c r="X24" s="410"/>
      <c r="Y24" s="410"/>
      <c r="Z24" s="729"/>
      <c r="AA24" s="729"/>
      <c r="AB24" s="729"/>
      <c r="AC24" s="729"/>
      <c r="AD24" s="729"/>
      <c r="AE24" s="729"/>
      <c r="AF24" s="729"/>
      <c r="AG24" s="408" t="s">
        <v>41</v>
      </c>
      <c r="AH24" s="413">
        <v>0</v>
      </c>
    </row>
    <row r="25" spans="1:60" s="731" customFormat="1" ht="37.5" x14ac:dyDescent="0.3">
      <c r="A25" s="727" t="str">
        <f t="shared" si="3"/>
        <v>ID-DTI-3.3.3</v>
      </c>
      <c r="B25" s="404" t="s">
        <v>51</v>
      </c>
      <c r="C25" s="404">
        <v>3</v>
      </c>
      <c r="D25" s="404">
        <v>3</v>
      </c>
      <c r="E25" s="404">
        <v>3</v>
      </c>
      <c r="F25" s="405"/>
      <c r="G25" s="728"/>
      <c r="H25" s="405" t="s">
        <v>606</v>
      </c>
      <c r="I25" s="728"/>
      <c r="J25" s="408" t="s">
        <v>607</v>
      </c>
      <c r="K25" s="404" t="s">
        <v>51</v>
      </c>
      <c r="L25" s="404" t="s">
        <v>586</v>
      </c>
      <c r="M25" s="408" t="s">
        <v>58</v>
      </c>
      <c r="N25" s="404" t="s">
        <v>59</v>
      </c>
      <c r="O25" s="408" t="s">
        <v>12</v>
      </c>
      <c r="P25" s="408" t="s">
        <v>15</v>
      </c>
      <c r="Q25" s="409"/>
      <c r="R25" s="410"/>
      <c r="S25" s="410"/>
      <c r="T25" s="404"/>
      <c r="U25" s="410"/>
      <c r="V25" s="410"/>
      <c r="W25" s="410"/>
      <c r="X25" s="410"/>
      <c r="Y25" s="410"/>
      <c r="Z25" s="729"/>
      <c r="AA25" s="729"/>
      <c r="AB25" s="729"/>
      <c r="AC25" s="729"/>
      <c r="AD25" s="729"/>
      <c r="AE25" s="729"/>
      <c r="AF25" s="729"/>
      <c r="AG25" s="408" t="s">
        <v>41</v>
      </c>
      <c r="AH25" s="413">
        <v>0</v>
      </c>
    </row>
    <row r="26" spans="1:60" s="731" customFormat="1" ht="35.25" customHeight="1" x14ac:dyDescent="0.3">
      <c r="A26" s="727" t="str">
        <f t="shared" si="3"/>
        <v>ID-DTI-3.3.4</v>
      </c>
      <c r="B26" s="404" t="s">
        <v>51</v>
      </c>
      <c r="C26" s="404">
        <v>3</v>
      </c>
      <c r="D26" s="404">
        <v>3</v>
      </c>
      <c r="E26" s="404">
        <v>4</v>
      </c>
      <c r="F26" s="405"/>
      <c r="G26" s="728"/>
      <c r="H26" s="405" t="s">
        <v>608</v>
      </c>
      <c r="I26" s="728"/>
      <c r="J26" s="408" t="s">
        <v>609</v>
      </c>
      <c r="K26" s="404" t="s">
        <v>51</v>
      </c>
      <c r="L26" s="404" t="s">
        <v>586</v>
      </c>
      <c r="M26" s="408" t="s">
        <v>58</v>
      </c>
      <c r="N26" s="404" t="s">
        <v>59</v>
      </c>
      <c r="O26" s="408" t="s">
        <v>12</v>
      </c>
      <c r="P26" s="408" t="s">
        <v>15</v>
      </c>
      <c r="Q26" s="409"/>
      <c r="R26" s="410"/>
      <c r="S26" s="410"/>
      <c r="T26" s="404"/>
      <c r="U26" s="410"/>
      <c r="V26" s="410"/>
      <c r="W26" s="410"/>
      <c r="X26" s="410"/>
      <c r="Y26" s="410"/>
      <c r="Z26" s="729"/>
      <c r="AA26" s="729"/>
      <c r="AB26" s="729"/>
      <c r="AC26" s="729"/>
      <c r="AD26" s="729"/>
      <c r="AE26" s="729"/>
      <c r="AF26" s="729"/>
      <c r="AG26" s="408" t="s">
        <v>41</v>
      </c>
      <c r="AH26" s="413">
        <v>0</v>
      </c>
    </row>
    <row r="27" spans="1:60" s="726" customFormat="1" ht="37.5" x14ac:dyDescent="0.3">
      <c r="A27" s="723"/>
      <c r="B27" s="390"/>
      <c r="C27" s="390">
        <v>3</v>
      </c>
      <c r="D27" s="390">
        <v>4</v>
      </c>
      <c r="E27" s="390"/>
      <c r="F27" s="392"/>
      <c r="G27" s="392" t="s">
        <v>614</v>
      </c>
      <c r="H27" s="392"/>
      <c r="I27" s="392" t="s">
        <v>608</v>
      </c>
      <c r="J27" s="394"/>
      <c r="K27" s="395"/>
      <c r="L27" s="395"/>
      <c r="M27" s="394"/>
      <c r="N27" s="395"/>
      <c r="O27" s="394" t="s">
        <v>12</v>
      </c>
      <c r="P27" s="394" t="s">
        <v>15</v>
      </c>
      <c r="Q27" s="396" t="s">
        <v>581</v>
      </c>
      <c r="R27" s="397">
        <v>1</v>
      </c>
      <c r="S27" s="398"/>
      <c r="T27" s="399">
        <v>0.25</v>
      </c>
      <c r="U27" s="400">
        <v>0.25</v>
      </c>
      <c r="V27" s="395"/>
      <c r="W27" s="400">
        <v>0.25</v>
      </c>
      <c r="X27" s="395"/>
      <c r="Y27" s="400">
        <v>0.25</v>
      </c>
      <c r="Z27" s="724"/>
      <c r="AA27" s="400">
        <v>0.25</v>
      </c>
      <c r="AB27" s="724"/>
      <c r="AC27" s="724"/>
      <c r="AD27" s="724"/>
      <c r="AE27" s="724"/>
      <c r="AF27" s="724"/>
      <c r="AG27" s="394" t="s">
        <v>41</v>
      </c>
      <c r="AH27" s="401">
        <f>SUM(AH28:AH30)</f>
        <v>0</v>
      </c>
      <c r="AI27" s="719"/>
      <c r="AJ27" s="719"/>
      <c r="AK27" s="719"/>
      <c r="AL27" s="719"/>
      <c r="AM27" s="719"/>
      <c r="AN27" s="719"/>
      <c r="AO27" s="719"/>
      <c r="AP27" s="719"/>
      <c r="AQ27" s="719"/>
      <c r="AR27" s="719"/>
      <c r="AS27" s="719"/>
      <c r="AT27" s="719"/>
      <c r="AU27" s="719"/>
      <c r="AV27" s="719"/>
      <c r="AW27" s="719"/>
      <c r="AX27" s="719"/>
      <c r="AY27" s="719"/>
      <c r="AZ27" s="719"/>
      <c r="BA27" s="719"/>
      <c r="BB27" s="719"/>
      <c r="BC27" s="719"/>
      <c r="BD27" s="719"/>
      <c r="BE27" s="719"/>
      <c r="BF27" s="719"/>
      <c r="BG27" s="719"/>
      <c r="BH27" s="719"/>
    </row>
    <row r="28" spans="1:60" s="731" customFormat="1" ht="37.5" x14ac:dyDescent="0.3">
      <c r="A28" s="727" t="str">
        <f t="shared" ref="A28:A30" si="4">+ CONCATENATE("ID", "-", B28, "-",C28, ".", D28, ".", E28)</f>
        <v>ID-DTI-3.4.1</v>
      </c>
      <c r="B28" s="404" t="s">
        <v>51</v>
      </c>
      <c r="C28" s="404">
        <v>3</v>
      </c>
      <c r="D28" s="404">
        <v>4</v>
      </c>
      <c r="E28" s="404">
        <v>1</v>
      </c>
      <c r="F28" s="405"/>
      <c r="G28" s="728"/>
      <c r="H28" s="405" t="s">
        <v>603</v>
      </c>
      <c r="I28" s="405"/>
      <c r="J28" s="408" t="s">
        <v>604</v>
      </c>
      <c r="K28" s="404" t="s">
        <v>51</v>
      </c>
      <c r="L28" s="404" t="s">
        <v>586</v>
      </c>
      <c r="M28" s="408" t="s">
        <v>51</v>
      </c>
      <c r="N28" s="404" t="s">
        <v>59</v>
      </c>
      <c r="O28" s="408" t="s">
        <v>12</v>
      </c>
      <c r="P28" s="408" t="s">
        <v>15</v>
      </c>
      <c r="Q28" s="409"/>
      <c r="R28" s="410"/>
      <c r="S28" s="410"/>
      <c r="T28" s="404"/>
      <c r="U28" s="410"/>
      <c r="V28" s="410"/>
      <c r="W28" s="410"/>
      <c r="X28" s="410"/>
      <c r="Y28" s="410"/>
      <c r="Z28" s="729"/>
      <c r="AA28" s="729"/>
      <c r="AB28" s="729"/>
      <c r="AC28" s="729"/>
      <c r="AD28" s="729"/>
      <c r="AE28" s="730"/>
      <c r="AF28" s="730"/>
      <c r="AG28" s="408" t="s">
        <v>41</v>
      </c>
      <c r="AH28" s="413">
        <v>0</v>
      </c>
    </row>
    <row r="29" spans="1:60" s="731" customFormat="1" ht="37.5" x14ac:dyDescent="0.3">
      <c r="A29" s="727" t="str">
        <f t="shared" si="4"/>
        <v>ID-DTI-3.4.2</v>
      </c>
      <c r="B29" s="404" t="s">
        <v>51</v>
      </c>
      <c r="C29" s="404">
        <v>3</v>
      </c>
      <c r="D29" s="404">
        <v>4</v>
      </c>
      <c r="E29" s="404">
        <v>2</v>
      </c>
      <c r="F29" s="405"/>
      <c r="G29" s="728"/>
      <c r="H29" s="405" t="s">
        <v>615</v>
      </c>
      <c r="I29" s="728"/>
      <c r="J29" s="408" t="s">
        <v>607</v>
      </c>
      <c r="K29" s="404" t="s">
        <v>51</v>
      </c>
      <c r="L29" s="404" t="s">
        <v>586</v>
      </c>
      <c r="M29" s="408" t="s">
        <v>38</v>
      </c>
      <c r="N29" s="404" t="s">
        <v>59</v>
      </c>
      <c r="O29" s="408" t="s">
        <v>12</v>
      </c>
      <c r="P29" s="408" t="s">
        <v>15</v>
      </c>
      <c r="Q29" s="409"/>
      <c r="R29" s="410"/>
      <c r="S29" s="410"/>
      <c r="T29" s="404"/>
      <c r="U29" s="410"/>
      <c r="V29" s="410"/>
      <c r="W29" s="410"/>
      <c r="X29" s="410"/>
      <c r="Y29" s="410"/>
      <c r="Z29" s="729"/>
      <c r="AA29" s="729"/>
      <c r="AB29" s="729"/>
      <c r="AC29" s="729"/>
      <c r="AD29" s="729"/>
      <c r="AE29" s="729"/>
      <c r="AF29" s="729"/>
      <c r="AG29" s="408" t="s">
        <v>41</v>
      </c>
      <c r="AH29" s="413">
        <v>0</v>
      </c>
    </row>
    <row r="30" spans="1:60" s="731" customFormat="1" ht="35.25" customHeight="1" x14ac:dyDescent="0.3">
      <c r="A30" s="727" t="str">
        <f t="shared" si="4"/>
        <v>ID-DTI-3.4.3</v>
      </c>
      <c r="B30" s="404" t="s">
        <v>51</v>
      </c>
      <c r="C30" s="404">
        <v>3</v>
      </c>
      <c r="D30" s="404">
        <v>4</v>
      </c>
      <c r="E30" s="404">
        <v>3</v>
      </c>
      <c r="F30" s="405"/>
      <c r="G30" s="728"/>
      <c r="H30" s="405" t="s">
        <v>608</v>
      </c>
      <c r="I30" s="728"/>
      <c r="J30" s="408" t="s">
        <v>609</v>
      </c>
      <c r="K30" s="404" t="s">
        <v>51</v>
      </c>
      <c r="L30" s="404" t="s">
        <v>586</v>
      </c>
      <c r="M30" s="408" t="s">
        <v>58</v>
      </c>
      <c r="N30" s="404" t="s">
        <v>59</v>
      </c>
      <c r="O30" s="408" t="s">
        <v>12</v>
      </c>
      <c r="P30" s="408" t="s">
        <v>15</v>
      </c>
      <c r="Q30" s="409"/>
      <c r="R30" s="410"/>
      <c r="S30" s="410"/>
      <c r="T30" s="404"/>
      <c r="U30" s="410"/>
      <c r="V30" s="410"/>
      <c r="W30" s="410"/>
      <c r="X30" s="410"/>
      <c r="Y30" s="410"/>
      <c r="Z30" s="729"/>
      <c r="AA30" s="729"/>
      <c r="AB30" s="729"/>
      <c r="AC30" s="729"/>
      <c r="AD30" s="729"/>
      <c r="AE30" s="729"/>
      <c r="AF30" s="729"/>
      <c r="AG30" s="408" t="s">
        <v>41</v>
      </c>
      <c r="AH30" s="413">
        <v>0</v>
      </c>
    </row>
    <row r="31" spans="1:60" s="726" customFormat="1" ht="37.5" x14ac:dyDescent="0.3">
      <c r="A31" s="723"/>
      <c r="B31" s="390"/>
      <c r="C31" s="390">
        <v>3</v>
      </c>
      <c r="D31" s="390">
        <v>4</v>
      </c>
      <c r="E31" s="390"/>
      <c r="F31" s="392"/>
      <c r="G31" s="392" t="s">
        <v>616</v>
      </c>
      <c r="H31" s="392"/>
      <c r="I31" s="392"/>
      <c r="J31" s="394"/>
      <c r="K31" s="395"/>
      <c r="L31" s="395"/>
      <c r="M31" s="394"/>
      <c r="N31" s="395"/>
      <c r="O31" s="394" t="s">
        <v>12</v>
      </c>
      <c r="P31" s="394" t="s">
        <v>15</v>
      </c>
      <c r="Q31" s="396" t="s">
        <v>581</v>
      </c>
      <c r="R31" s="397">
        <v>1</v>
      </c>
      <c r="S31" s="398"/>
      <c r="T31" s="399">
        <v>0.25</v>
      </c>
      <c r="U31" s="400">
        <v>0.25</v>
      </c>
      <c r="V31" s="395"/>
      <c r="W31" s="400">
        <v>0.25</v>
      </c>
      <c r="X31" s="395"/>
      <c r="Y31" s="400">
        <v>0.25</v>
      </c>
      <c r="Z31" s="724"/>
      <c r="AA31" s="400">
        <v>0.25</v>
      </c>
      <c r="AB31" s="724"/>
      <c r="AC31" s="724"/>
      <c r="AD31" s="724"/>
      <c r="AE31" s="724"/>
      <c r="AF31" s="724"/>
      <c r="AG31" s="394" t="s">
        <v>41</v>
      </c>
      <c r="AH31" s="401">
        <f>SUM(AH32:AH35)</f>
        <v>0</v>
      </c>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19"/>
    </row>
    <row r="32" spans="1:60" s="731" customFormat="1" ht="37.5" x14ac:dyDescent="0.3">
      <c r="A32" s="727" t="str">
        <f t="shared" ref="A32:A35" si="5">+ CONCATENATE("ID", "-", B32, "-",C32, ".", D32, ".", E32)</f>
        <v>ID-DTI-3.4.1</v>
      </c>
      <c r="B32" s="404" t="s">
        <v>51</v>
      </c>
      <c r="C32" s="404">
        <v>3</v>
      </c>
      <c r="D32" s="404">
        <v>4</v>
      </c>
      <c r="E32" s="404">
        <v>1</v>
      </c>
      <c r="F32" s="405"/>
      <c r="G32" s="728"/>
      <c r="H32" s="405" t="s">
        <v>603</v>
      </c>
      <c r="I32" s="405"/>
      <c r="J32" s="408" t="s">
        <v>604</v>
      </c>
      <c r="K32" s="404" t="s">
        <v>51</v>
      </c>
      <c r="L32" s="404" t="s">
        <v>586</v>
      </c>
      <c r="M32" s="408" t="s">
        <v>51</v>
      </c>
      <c r="N32" s="404" t="s">
        <v>59</v>
      </c>
      <c r="O32" s="408" t="s">
        <v>12</v>
      </c>
      <c r="P32" s="408" t="s">
        <v>15</v>
      </c>
      <c r="Q32" s="409"/>
      <c r="R32" s="410"/>
      <c r="S32" s="410"/>
      <c r="T32" s="404"/>
      <c r="U32" s="410"/>
      <c r="V32" s="410"/>
      <c r="W32" s="410"/>
      <c r="X32" s="410"/>
      <c r="Y32" s="410"/>
      <c r="Z32" s="729"/>
      <c r="AA32" s="729"/>
      <c r="AB32" s="729"/>
      <c r="AC32" s="729"/>
      <c r="AD32" s="729"/>
      <c r="AE32" s="730"/>
      <c r="AF32" s="730"/>
      <c r="AG32" s="408" t="s">
        <v>41</v>
      </c>
      <c r="AH32" s="413">
        <v>0</v>
      </c>
    </row>
    <row r="33" spans="1:60" s="731" customFormat="1" ht="37.5" x14ac:dyDescent="0.3">
      <c r="A33" s="727" t="str">
        <f t="shared" si="5"/>
        <v>ID-DTI-3.4.2</v>
      </c>
      <c r="B33" s="404" t="s">
        <v>51</v>
      </c>
      <c r="C33" s="404">
        <v>3</v>
      </c>
      <c r="D33" s="404">
        <v>4</v>
      </c>
      <c r="E33" s="404">
        <v>2</v>
      </c>
      <c r="F33" s="405"/>
      <c r="G33" s="728"/>
      <c r="H33" s="405" t="s">
        <v>611</v>
      </c>
      <c r="I33" s="728"/>
      <c r="J33" s="408" t="s">
        <v>612</v>
      </c>
      <c r="K33" s="404" t="s">
        <v>38</v>
      </c>
      <c r="L33" s="404" t="s">
        <v>586</v>
      </c>
      <c r="M33" s="408" t="s">
        <v>38</v>
      </c>
      <c r="N33" s="404" t="s">
        <v>59</v>
      </c>
      <c r="O33" s="408" t="s">
        <v>12</v>
      </c>
      <c r="P33" s="408" t="s">
        <v>15</v>
      </c>
      <c r="Q33" s="409"/>
      <c r="R33" s="410"/>
      <c r="S33" s="410"/>
      <c r="T33" s="404"/>
      <c r="U33" s="410"/>
      <c r="V33" s="410"/>
      <c r="W33" s="410"/>
      <c r="X33" s="410"/>
      <c r="Y33" s="410"/>
      <c r="Z33" s="729"/>
      <c r="AA33" s="729"/>
      <c r="AB33" s="729"/>
      <c r="AC33" s="729"/>
      <c r="AD33" s="729"/>
      <c r="AE33" s="729"/>
      <c r="AF33" s="729"/>
      <c r="AG33" s="408" t="s">
        <v>41</v>
      </c>
      <c r="AH33" s="413">
        <v>0</v>
      </c>
    </row>
    <row r="34" spans="1:60" s="731" customFormat="1" ht="37.5" x14ac:dyDescent="0.3">
      <c r="A34" s="727" t="str">
        <f t="shared" si="5"/>
        <v>ID-DTI-3.4.3</v>
      </c>
      <c r="B34" s="404" t="s">
        <v>51</v>
      </c>
      <c r="C34" s="404">
        <v>3</v>
      </c>
      <c r="D34" s="404">
        <v>4</v>
      </c>
      <c r="E34" s="404">
        <v>3</v>
      </c>
      <c r="F34" s="405"/>
      <c r="G34" s="728"/>
      <c r="H34" s="405" t="s">
        <v>615</v>
      </c>
      <c r="I34" s="728"/>
      <c r="J34" s="408" t="s">
        <v>607</v>
      </c>
      <c r="K34" s="404" t="s">
        <v>51</v>
      </c>
      <c r="L34" s="404" t="s">
        <v>586</v>
      </c>
      <c r="M34" s="408" t="s">
        <v>38</v>
      </c>
      <c r="N34" s="404" t="s">
        <v>59</v>
      </c>
      <c r="O34" s="408" t="s">
        <v>12</v>
      </c>
      <c r="P34" s="408" t="s">
        <v>15</v>
      </c>
      <c r="Q34" s="409"/>
      <c r="R34" s="410"/>
      <c r="S34" s="410"/>
      <c r="T34" s="404"/>
      <c r="U34" s="410"/>
      <c r="V34" s="410"/>
      <c r="W34" s="410"/>
      <c r="X34" s="410"/>
      <c r="Y34" s="410"/>
      <c r="Z34" s="729"/>
      <c r="AA34" s="729"/>
      <c r="AB34" s="729"/>
      <c r="AC34" s="729"/>
      <c r="AD34" s="729"/>
      <c r="AE34" s="729"/>
      <c r="AF34" s="729"/>
      <c r="AG34" s="408" t="s">
        <v>41</v>
      </c>
      <c r="AH34" s="413">
        <v>0</v>
      </c>
    </row>
    <row r="35" spans="1:60" s="731" customFormat="1" ht="35.25" customHeight="1" x14ac:dyDescent="0.3">
      <c r="A35" s="727" t="str">
        <f t="shared" si="5"/>
        <v>ID-DTI-3.4.4</v>
      </c>
      <c r="B35" s="404" t="s">
        <v>51</v>
      </c>
      <c r="C35" s="404">
        <v>3</v>
      </c>
      <c r="D35" s="404">
        <v>4</v>
      </c>
      <c r="E35" s="404">
        <v>4</v>
      </c>
      <c r="F35" s="405"/>
      <c r="G35" s="728"/>
      <c r="H35" s="405" t="s">
        <v>608</v>
      </c>
      <c r="I35" s="728"/>
      <c r="J35" s="408" t="s">
        <v>609</v>
      </c>
      <c r="K35" s="404" t="s">
        <v>51</v>
      </c>
      <c r="L35" s="404" t="s">
        <v>586</v>
      </c>
      <c r="M35" s="408" t="s">
        <v>58</v>
      </c>
      <c r="N35" s="404" t="s">
        <v>59</v>
      </c>
      <c r="O35" s="408" t="s">
        <v>12</v>
      </c>
      <c r="P35" s="408" t="s">
        <v>15</v>
      </c>
      <c r="Q35" s="409"/>
      <c r="R35" s="410"/>
      <c r="S35" s="410"/>
      <c r="T35" s="404"/>
      <c r="U35" s="410"/>
      <c r="V35" s="410"/>
      <c r="W35" s="410"/>
      <c r="X35" s="410"/>
      <c r="Y35" s="410"/>
      <c r="Z35" s="729"/>
      <c r="AA35" s="729"/>
      <c r="AB35" s="729"/>
      <c r="AC35" s="729"/>
      <c r="AD35" s="729"/>
      <c r="AE35" s="729"/>
      <c r="AF35" s="729"/>
      <c r="AG35" s="408" t="s">
        <v>41</v>
      </c>
      <c r="AH35" s="413">
        <v>0</v>
      </c>
    </row>
    <row r="36" spans="1:60" s="722" customFormat="1" ht="37.5" x14ac:dyDescent="0.3">
      <c r="A36" s="720"/>
      <c r="B36" s="376"/>
      <c r="C36" s="376">
        <v>4</v>
      </c>
      <c r="D36" s="376"/>
      <c r="E36" s="376"/>
      <c r="F36" s="377" t="s">
        <v>617</v>
      </c>
      <c r="G36" s="377"/>
      <c r="H36" s="377"/>
      <c r="I36" s="377"/>
      <c r="J36" s="380"/>
      <c r="K36" s="381"/>
      <c r="L36" s="381"/>
      <c r="M36" s="380"/>
      <c r="N36" s="381"/>
      <c r="O36" s="380" t="s">
        <v>12</v>
      </c>
      <c r="P36" s="380" t="s">
        <v>15</v>
      </c>
      <c r="Q36" s="382" t="s">
        <v>618</v>
      </c>
      <c r="R36" s="383">
        <v>1</v>
      </c>
      <c r="S36" s="384" t="s">
        <v>248</v>
      </c>
      <c r="T36" s="385">
        <v>0.1</v>
      </c>
      <c r="U36" s="385">
        <v>0.25</v>
      </c>
      <c r="V36" s="721"/>
      <c r="W36" s="385">
        <v>0.25</v>
      </c>
      <c r="X36" s="721"/>
      <c r="Y36" s="385">
        <v>0.25</v>
      </c>
      <c r="Z36" s="721"/>
      <c r="AA36" s="385">
        <v>0.25</v>
      </c>
      <c r="AB36" s="721"/>
      <c r="AC36" s="721"/>
      <c r="AD36" s="721"/>
      <c r="AE36" s="721"/>
      <c r="AF36" s="721"/>
      <c r="AG36" s="387" t="s">
        <v>41</v>
      </c>
      <c r="AH36" s="388">
        <f>+AH37+AH41</f>
        <v>36805173.870000005</v>
      </c>
      <c r="AI36" s="719"/>
      <c r="AJ36" s="719"/>
      <c r="AK36" s="719"/>
      <c r="AL36" s="719"/>
      <c r="AM36" s="719"/>
      <c r="AN36" s="719"/>
      <c r="AO36" s="719"/>
      <c r="AP36" s="719"/>
      <c r="AQ36" s="719"/>
      <c r="AR36" s="719"/>
      <c r="AS36" s="719"/>
      <c r="AT36" s="719"/>
      <c r="AU36" s="719"/>
      <c r="AV36" s="719"/>
      <c r="AW36" s="719"/>
      <c r="AX36" s="719"/>
      <c r="AY36" s="719"/>
      <c r="AZ36" s="719"/>
      <c r="BA36" s="719"/>
      <c r="BB36" s="719"/>
      <c r="BC36" s="719"/>
      <c r="BD36" s="719"/>
      <c r="BE36" s="719"/>
      <c r="BF36" s="719"/>
      <c r="BG36" s="719"/>
      <c r="BH36" s="719"/>
    </row>
    <row r="37" spans="1:60" s="726" customFormat="1" ht="37.5" x14ac:dyDescent="0.3">
      <c r="A37" s="723"/>
      <c r="B37" s="390"/>
      <c r="C37" s="390">
        <v>4</v>
      </c>
      <c r="D37" s="390">
        <v>1</v>
      </c>
      <c r="E37" s="390"/>
      <c r="F37" s="392"/>
      <c r="G37" s="392" t="s">
        <v>619</v>
      </c>
      <c r="H37" s="392"/>
      <c r="I37" s="392"/>
      <c r="J37" s="394"/>
      <c r="K37" s="395"/>
      <c r="L37" s="395"/>
      <c r="M37" s="394"/>
      <c r="N37" s="395"/>
      <c r="O37" s="394" t="s">
        <v>12</v>
      </c>
      <c r="P37" s="394" t="s">
        <v>15</v>
      </c>
      <c r="Q37" s="396" t="s">
        <v>581</v>
      </c>
      <c r="R37" s="397">
        <v>1</v>
      </c>
      <c r="S37" s="398"/>
      <c r="T37" s="399">
        <v>0.5</v>
      </c>
      <c r="U37" s="400">
        <v>0.25</v>
      </c>
      <c r="V37" s="395"/>
      <c r="W37" s="400">
        <v>0.25</v>
      </c>
      <c r="X37" s="395"/>
      <c r="Y37" s="400">
        <v>0.25</v>
      </c>
      <c r="Z37" s="724"/>
      <c r="AA37" s="400">
        <v>0.25</v>
      </c>
      <c r="AB37" s="724"/>
      <c r="AC37" s="724"/>
      <c r="AD37" s="724"/>
      <c r="AE37" s="724"/>
      <c r="AF37" s="724"/>
      <c r="AG37" s="394" t="s">
        <v>41</v>
      </c>
      <c r="AH37" s="401">
        <f>SUM(AH38:AH40)</f>
        <v>36255173.870000005</v>
      </c>
      <c r="AI37" s="719"/>
      <c r="AJ37" s="719"/>
      <c r="AK37" s="719"/>
      <c r="AL37" s="719"/>
      <c r="AM37" s="719"/>
      <c r="AN37" s="719"/>
      <c r="AO37" s="719"/>
      <c r="AP37" s="719"/>
      <c r="AQ37" s="719"/>
      <c r="AR37" s="719"/>
      <c r="AS37" s="719"/>
      <c r="AT37" s="719"/>
      <c r="AU37" s="719"/>
      <c r="AV37" s="719"/>
      <c r="AW37" s="719"/>
      <c r="AX37" s="719"/>
      <c r="AY37" s="719"/>
      <c r="AZ37" s="719"/>
      <c r="BA37" s="719"/>
      <c r="BB37" s="719"/>
      <c r="BC37" s="719"/>
      <c r="BD37" s="719"/>
      <c r="BE37" s="719"/>
      <c r="BF37" s="719"/>
      <c r="BG37" s="719"/>
      <c r="BH37" s="719"/>
    </row>
    <row r="38" spans="1:60" s="731" customFormat="1" ht="37.5" x14ac:dyDescent="0.3">
      <c r="A38" s="727" t="str">
        <f t="shared" ref="A38:A40" si="6">+ CONCATENATE("ID", "-", B38, "-",C38, ".", D38, ".", E38)</f>
        <v>ID-DTI-4.1.1</v>
      </c>
      <c r="B38" s="404" t="s">
        <v>51</v>
      </c>
      <c r="C38" s="404">
        <v>4</v>
      </c>
      <c r="D38" s="404">
        <v>1</v>
      </c>
      <c r="E38" s="404">
        <v>1</v>
      </c>
      <c r="F38" s="405"/>
      <c r="G38" s="728"/>
      <c r="H38" s="406" t="s">
        <v>620</v>
      </c>
      <c r="I38" s="734"/>
      <c r="J38" s="408" t="s">
        <v>621</v>
      </c>
      <c r="K38" s="404" t="s">
        <v>51</v>
      </c>
      <c r="L38" s="404" t="s">
        <v>586</v>
      </c>
      <c r="M38" s="408" t="s">
        <v>106</v>
      </c>
      <c r="N38" s="404" t="s">
        <v>59</v>
      </c>
      <c r="O38" s="408" t="s">
        <v>12</v>
      </c>
      <c r="P38" s="408" t="s">
        <v>15</v>
      </c>
      <c r="Q38" s="409"/>
      <c r="R38" s="410"/>
      <c r="S38" s="410"/>
      <c r="T38" s="404"/>
      <c r="U38" s="410"/>
      <c r="V38" s="410"/>
      <c r="W38" s="410"/>
      <c r="X38" s="410"/>
      <c r="Y38" s="410"/>
      <c r="Z38" s="729"/>
      <c r="AA38" s="729"/>
      <c r="AB38" s="729"/>
      <c r="AC38" s="729"/>
      <c r="AD38" s="729"/>
      <c r="AE38" s="729"/>
      <c r="AF38" s="729"/>
      <c r="AG38" s="408" t="s">
        <v>41</v>
      </c>
      <c r="AH38" s="413">
        <v>0</v>
      </c>
    </row>
    <row r="39" spans="1:60" s="731" customFormat="1" ht="37.5" x14ac:dyDescent="0.3">
      <c r="A39" s="727" t="str">
        <f t="shared" si="6"/>
        <v>ID-DTI-4.1.2</v>
      </c>
      <c r="B39" s="404" t="s">
        <v>51</v>
      </c>
      <c r="C39" s="404">
        <v>4</v>
      </c>
      <c r="D39" s="404">
        <v>1</v>
      </c>
      <c r="E39" s="404">
        <v>2</v>
      </c>
      <c r="F39" s="405"/>
      <c r="G39" s="728"/>
      <c r="H39" s="405" t="s">
        <v>622</v>
      </c>
      <c r="I39" s="728"/>
      <c r="J39" s="408" t="s">
        <v>623</v>
      </c>
      <c r="K39" s="404" t="s">
        <v>72</v>
      </c>
      <c r="L39" s="404" t="s">
        <v>273</v>
      </c>
      <c r="M39" s="408" t="s">
        <v>72</v>
      </c>
      <c r="N39" s="404" t="s">
        <v>59</v>
      </c>
      <c r="O39" s="408" t="s">
        <v>12</v>
      </c>
      <c r="P39" s="408" t="s">
        <v>15</v>
      </c>
      <c r="Q39" s="409"/>
      <c r="R39" s="410"/>
      <c r="S39" s="410"/>
      <c r="T39" s="404"/>
      <c r="U39" s="410"/>
      <c r="V39" s="410"/>
      <c r="W39" s="410"/>
      <c r="X39" s="410"/>
      <c r="Y39" s="410"/>
      <c r="Z39" s="729"/>
      <c r="AA39" s="729"/>
      <c r="AB39" s="729"/>
      <c r="AC39" s="729"/>
      <c r="AD39" s="729"/>
      <c r="AE39" s="729"/>
      <c r="AF39" s="729"/>
      <c r="AG39" s="408" t="s">
        <v>41</v>
      </c>
      <c r="AH39" s="413">
        <f>1623528.5+16942091+16469120.03+489009+531425.34</f>
        <v>36055173.870000005</v>
      </c>
    </row>
    <row r="40" spans="1:60" s="731" customFormat="1" ht="40.5" customHeight="1" x14ac:dyDescent="0.3">
      <c r="A40" s="727" t="str">
        <f t="shared" si="6"/>
        <v>ID-DTI-4.1.4</v>
      </c>
      <c r="B40" s="404" t="s">
        <v>51</v>
      </c>
      <c r="C40" s="404">
        <v>4</v>
      </c>
      <c r="D40" s="404">
        <v>1</v>
      </c>
      <c r="E40" s="404">
        <v>4</v>
      </c>
      <c r="F40" s="405"/>
      <c r="G40" s="728"/>
      <c r="H40" s="737" t="s">
        <v>624</v>
      </c>
      <c r="I40" s="738"/>
      <c r="J40" s="408" t="s">
        <v>623</v>
      </c>
      <c r="K40" s="404" t="s">
        <v>51</v>
      </c>
      <c r="L40" s="404" t="s">
        <v>586</v>
      </c>
      <c r="M40" s="408" t="s">
        <v>72</v>
      </c>
      <c r="N40" s="404" t="s">
        <v>59</v>
      </c>
      <c r="O40" s="408" t="s">
        <v>12</v>
      </c>
      <c r="P40" s="408" t="s">
        <v>15</v>
      </c>
      <c r="Q40" s="409"/>
      <c r="R40" s="410"/>
      <c r="S40" s="410"/>
      <c r="T40" s="404"/>
      <c r="U40" s="410"/>
      <c r="V40" s="410"/>
      <c r="W40" s="410"/>
      <c r="X40" s="410"/>
      <c r="Y40" s="410"/>
      <c r="Z40" s="729"/>
      <c r="AA40" s="729"/>
      <c r="AB40" s="729"/>
      <c r="AC40" s="739"/>
      <c r="AD40" s="739"/>
      <c r="AE40" s="739"/>
      <c r="AF40" s="739"/>
      <c r="AG40" s="408" t="s">
        <v>41</v>
      </c>
      <c r="AH40" s="413">
        <v>200000</v>
      </c>
    </row>
    <row r="41" spans="1:60" s="726" customFormat="1" ht="37.5" x14ac:dyDescent="0.3">
      <c r="A41" s="723"/>
      <c r="B41" s="390"/>
      <c r="C41" s="390">
        <v>4</v>
      </c>
      <c r="D41" s="390">
        <v>2</v>
      </c>
      <c r="E41" s="390"/>
      <c r="F41" s="392"/>
      <c r="G41" s="392" t="s">
        <v>625</v>
      </c>
      <c r="H41" s="392"/>
      <c r="I41" s="392"/>
      <c r="J41" s="394"/>
      <c r="K41" s="395"/>
      <c r="L41" s="395"/>
      <c r="M41" s="394"/>
      <c r="N41" s="395"/>
      <c r="O41" s="394" t="s">
        <v>12</v>
      </c>
      <c r="P41" s="394" t="s">
        <v>15</v>
      </c>
      <c r="Q41" s="396" t="s">
        <v>581</v>
      </c>
      <c r="R41" s="397">
        <v>1</v>
      </c>
      <c r="S41" s="398"/>
      <c r="T41" s="399">
        <v>0.5</v>
      </c>
      <c r="U41" s="400">
        <v>0.25</v>
      </c>
      <c r="V41" s="395"/>
      <c r="W41" s="400">
        <v>0.25</v>
      </c>
      <c r="X41" s="395"/>
      <c r="Y41" s="400">
        <v>0.25</v>
      </c>
      <c r="Z41" s="724"/>
      <c r="AA41" s="400">
        <v>0.25</v>
      </c>
      <c r="AB41" s="724"/>
      <c r="AC41" s="724"/>
      <c r="AD41" s="724"/>
      <c r="AE41" s="724"/>
      <c r="AF41" s="724"/>
      <c r="AG41" s="394" t="s">
        <v>41</v>
      </c>
      <c r="AH41" s="401">
        <f>SUM(AH42:AH44)</f>
        <v>550000</v>
      </c>
      <c r="AI41" s="719"/>
      <c r="AJ41" s="719"/>
      <c r="AK41" s="719"/>
      <c r="AL41" s="719"/>
      <c r="AM41" s="719"/>
      <c r="AN41" s="719"/>
      <c r="AO41" s="719"/>
      <c r="AP41" s="719"/>
      <c r="AQ41" s="719"/>
      <c r="AR41" s="719"/>
      <c r="AS41" s="719"/>
      <c r="AT41" s="719"/>
      <c r="AU41" s="719"/>
      <c r="AV41" s="719"/>
      <c r="AW41" s="719"/>
      <c r="AX41" s="719"/>
      <c r="AY41" s="719"/>
      <c r="AZ41" s="719"/>
      <c r="BA41" s="719"/>
      <c r="BB41" s="719"/>
      <c r="BC41" s="719"/>
      <c r="BD41" s="719"/>
      <c r="BE41" s="719"/>
      <c r="BF41" s="719"/>
      <c r="BG41" s="719"/>
      <c r="BH41" s="719"/>
    </row>
    <row r="42" spans="1:60" s="731" customFormat="1" ht="37.5" x14ac:dyDescent="0.3">
      <c r="A42" s="727" t="str">
        <f t="shared" ref="A42:A44" si="7">+ CONCATENATE("ID", "-", B42, "-",C42, ".", D42, ".", E42)</f>
        <v>ID-DTI-4.2.1</v>
      </c>
      <c r="B42" s="404" t="s">
        <v>51</v>
      </c>
      <c r="C42" s="404">
        <v>4</v>
      </c>
      <c r="D42" s="404">
        <v>2</v>
      </c>
      <c r="E42" s="404">
        <v>1</v>
      </c>
      <c r="F42" s="405"/>
      <c r="G42" s="728"/>
      <c r="H42" s="405" t="s">
        <v>626</v>
      </c>
      <c r="I42" s="728"/>
      <c r="J42" s="408" t="s">
        <v>621</v>
      </c>
      <c r="K42" s="404" t="s">
        <v>51</v>
      </c>
      <c r="L42" s="404" t="s">
        <v>586</v>
      </c>
      <c r="M42" s="408" t="s">
        <v>51</v>
      </c>
      <c r="N42" s="404" t="s">
        <v>59</v>
      </c>
      <c r="O42" s="408" t="s">
        <v>12</v>
      </c>
      <c r="P42" s="408" t="s">
        <v>15</v>
      </c>
      <c r="Q42" s="409"/>
      <c r="R42" s="410"/>
      <c r="S42" s="410"/>
      <c r="T42" s="404"/>
      <c r="U42" s="410"/>
      <c r="V42" s="410"/>
      <c r="W42" s="410"/>
      <c r="X42" s="410"/>
      <c r="Y42" s="410"/>
      <c r="Z42" s="729"/>
      <c r="AA42" s="729"/>
      <c r="AB42" s="729"/>
      <c r="AC42" s="729"/>
      <c r="AD42" s="729"/>
      <c r="AE42" s="729"/>
      <c r="AF42" s="729"/>
      <c r="AG42" s="408" t="s">
        <v>41</v>
      </c>
      <c r="AH42" s="413">
        <v>0</v>
      </c>
    </row>
    <row r="43" spans="1:60" s="731" customFormat="1" ht="37.5" x14ac:dyDescent="0.3">
      <c r="A43" s="727" t="str">
        <f t="shared" si="7"/>
        <v>ID-DTI-4.2.3</v>
      </c>
      <c r="B43" s="404" t="s">
        <v>51</v>
      </c>
      <c r="C43" s="404">
        <v>4</v>
      </c>
      <c r="D43" s="404">
        <v>2</v>
      </c>
      <c r="E43" s="404">
        <v>3</v>
      </c>
      <c r="F43" s="405"/>
      <c r="G43" s="728"/>
      <c r="H43" s="405" t="s">
        <v>627</v>
      </c>
      <c r="I43" s="728"/>
      <c r="J43" s="408" t="s">
        <v>628</v>
      </c>
      <c r="K43" s="404" t="s">
        <v>51</v>
      </c>
      <c r="L43" s="404" t="s">
        <v>586</v>
      </c>
      <c r="M43" s="408" t="s">
        <v>72</v>
      </c>
      <c r="N43" s="404" t="s">
        <v>59</v>
      </c>
      <c r="O43" s="408" t="s">
        <v>12</v>
      </c>
      <c r="P43" s="408" t="s">
        <v>15</v>
      </c>
      <c r="Q43" s="409"/>
      <c r="R43" s="410"/>
      <c r="S43" s="410"/>
      <c r="T43" s="404"/>
      <c r="U43" s="410"/>
      <c r="V43" s="410"/>
      <c r="W43" s="410"/>
      <c r="X43" s="410"/>
      <c r="Y43" s="410"/>
      <c r="Z43" s="729"/>
      <c r="AA43" s="729"/>
      <c r="AB43" s="729"/>
      <c r="AC43" s="729"/>
      <c r="AD43" s="729"/>
      <c r="AE43" s="729"/>
      <c r="AF43" s="729"/>
      <c r="AG43" s="408" t="s">
        <v>41</v>
      </c>
      <c r="AH43" s="413">
        <v>550000</v>
      </c>
    </row>
    <row r="44" spans="1:60" s="731" customFormat="1" ht="35.25" customHeight="1" x14ac:dyDescent="0.3">
      <c r="A44" s="727" t="str">
        <f t="shared" si="7"/>
        <v>ID-DTI-4.2.4</v>
      </c>
      <c r="B44" s="404" t="s">
        <v>51</v>
      </c>
      <c r="C44" s="404">
        <v>4</v>
      </c>
      <c r="D44" s="404">
        <v>2</v>
      </c>
      <c r="E44" s="404">
        <v>4</v>
      </c>
      <c r="F44" s="405"/>
      <c r="G44" s="728"/>
      <c r="H44" s="740" t="s">
        <v>629</v>
      </c>
      <c r="I44" s="728"/>
      <c r="J44" s="408" t="s">
        <v>623</v>
      </c>
      <c r="K44" s="404" t="s">
        <v>51</v>
      </c>
      <c r="L44" s="404" t="s">
        <v>586</v>
      </c>
      <c r="M44" s="408" t="s">
        <v>72</v>
      </c>
      <c r="N44" s="404" t="s">
        <v>59</v>
      </c>
      <c r="O44" s="408" t="s">
        <v>12</v>
      </c>
      <c r="P44" s="408" t="s">
        <v>15</v>
      </c>
      <c r="Q44" s="735"/>
      <c r="R44" s="460"/>
      <c r="S44" s="460"/>
      <c r="T44" s="461"/>
      <c r="U44" s="460"/>
      <c r="V44" s="460"/>
      <c r="W44" s="460"/>
      <c r="X44" s="460"/>
      <c r="Y44" s="460"/>
      <c r="Z44" s="736"/>
      <c r="AA44" s="736"/>
      <c r="AB44" s="736"/>
      <c r="AC44" s="736"/>
      <c r="AD44" s="736"/>
      <c r="AE44" s="736"/>
      <c r="AF44" s="736"/>
      <c r="AG44" s="408" t="s">
        <v>41</v>
      </c>
      <c r="AH44" s="413">
        <v>0</v>
      </c>
    </row>
    <row r="45" spans="1:60" s="722" customFormat="1" ht="37.5" x14ac:dyDescent="0.3">
      <c r="A45" s="720"/>
      <c r="B45" s="376"/>
      <c r="C45" s="376">
        <v>5</v>
      </c>
      <c r="D45" s="376"/>
      <c r="E45" s="376"/>
      <c r="F45" s="377" t="s">
        <v>630</v>
      </c>
      <c r="G45" s="377"/>
      <c r="H45" s="377"/>
      <c r="I45" s="377"/>
      <c r="J45" s="380"/>
      <c r="K45" s="381"/>
      <c r="L45" s="381"/>
      <c r="M45" s="380"/>
      <c r="N45" s="381"/>
      <c r="O45" s="380" t="s">
        <v>12</v>
      </c>
      <c r="P45" s="380" t="s">
        <v>15</v>
      </c>
      <c r="Q45" s="382" t="s">
        <v>266</v>
      </c>
      <c r="R45" s="383"/>
      <c r="S45" s="384" t="s">
        <v>248</v>
      </c>
      <c r="T45" s="385">
        <v>0.15</v>
      </c>
      <c r="U45" s="385">
        <v>0.25</v>
      </c>
      <c r="V45" s="721"/>
      <c r="W45" s="385">
        <v>0.25</v>
      </c>
      <c r="X45" s="721"/>
      <c r="Y45" s="385">
        <v>0.25</v>
      </c>
      <c r="Z45" s="721"/>
      <c r="AA45" s="385">
        <v>0.25</v>
      </c>
      <c r="AB45" s="721"/>
      <c r="AC45" s="721"/>
      <c r="AD45" s="721"/>
      <c r="AE45" s="721"/>
      <c r="AF45" s="721"/>
      <c r="AG45" s="387" t="s">
        <v>41</v>
      </c>
      <c r="AH45" s="388">
        <f>+AH46+AH50+AH55+AH60+AH64</f>
        <v>0</v>
      </c>
      <c r="AI45" s="719"/>
      <c r="AJ45" s="719"/>
      <c r="AK45" s="719"/>
      <c r="AL45" s="719"/>
      <c r="AM45" s="719"/>
      <c r="AN45" s="719"/>
      <c r="AO45" s="719"/>
      <c r="AP45" s="719"/>
      <c r="AQ45" s="719"/>
      <c r="AR45" s="719"/>
      <c r="AS45" s="719"/>
      <c r="AT45" s="719"/>
      <c r="AU45" s="719"/>
      <c r="AV45" s="719"/>
      <c r="AW45" s="719"/>
      <c r="AX45" s="719"/>
      <c r="AY45" s="719"/>
      <c r="AZ45" s="719"/>
      <c r="BA45" s="719"/>
      <c r="BB45" s="719"/>
      <c r="BC45" s="719"/>
      <c r="BD45" s="719"/>
      <c r="BE45" s="719"/>
      <c r="BF45" s="719"/>
      <c r="BG45" s="719"/>
      <c r="BH45" s="719"/>
    </row>
    <row r="46" spans="1:60" s="726" customFormat="1" ht="37.5" x14ac:dyDescent="0.3">
      <c r="A46" s="723"/>
      <c r="B46" s="390"/>
      <c r="C46" s="390">
        <v>5</v>
      </c>
      <c r="D46" s="390">
        <v>1</v>
      </c>
      <c r="E46" s="390"/>
      <c r="F46" s="392"/>
      <c r="G46" s="392" t="s">
        <v>631</v>
      </c>
      <c r="H46" s="392"/>
      <c r="I46" s="392"/>
      <c r="J46" s="394"/>
      <c r="K46" s="395"/>
      <c r="L46" s="395"/>
      <c r="M46" s="394"/>
      <c r="N46" s="395"/>
      <c r="O46" s="394" t="s">
        <v>12</v>
      </c>
      <c r="P46" s="394" t="s">
        <v>15</v>
      </c>
      <c r="Q46" s="396" t="s">
        <v>581</v>
      </c>
      <c r="R46" s="397">
        <v>1</v>
      </c>
      <c r="S46" s="398"/>
      <c r="T46" s="399">
        <v>0.2</v>
      </c>
      <c r="U46" s="400">
        <v>0.25</v>
      </c>
      <c r="V46" s="395"/>
      <c r="W46" s="400">
        <v>0.25</v>
      </c>
      <c r="X46" s="395"/>
      <c r="Y46" s="400">
        <v>0.25</v>
      </c>
      <c r="Z46" s="724"/>
      <c r="AA46" s="400">
        <v>0.25</v>
      </c>
      <c r="AB46" s="724"/>
      <c r="AC46" s="724"/>
      <c r="AD46" s="724"/>
      <c r="AE46" s="724"/>
      <c r="AF46" s="724"/>
      <c r="AG46" s="394" t="s">
        <v>41</v>
      </c>
      <c r="AH46" s="401">
        <f>SUM(AH47:AH49)</f>
        <v>0</v>
      </c>
      <c r="AI46" s="719"/>
      <c r="AJ46" s="719"/>
      <c r="AK46" s="719"/>
      <c r="AL46" s="719"/>
      <c r="AM46" s="719"/>
      <c r="AN46" s="719"/>
      <c r="AO46" s="719"/>
      <c r="AP46" s="719"/>
      <c r="AQ46" s="719"/>
      <c r="AR46" s="719"/>
      <c r="AS46" s="719"/>
      <c r="AT46" s="719"/>
      <c r="AU46" s="719"/>
      <c r="AV46" s="719"/>
      <c r="AW46" s="719"/>
      <c r="AX46" s="719"/>
      <c r="AY46" s="719"/>
      <c r="AZ46" s="719"/>
      <c r="BA46" s="719"/>
      <c r="BB46" s="719"/>
      <c r="BC46" s="719"/>
      <c r="BD46" s="719"/>
      <c r="BE46" s="719"/>
      <c r="BF46" s="719"/>
      <c r="BG46" s="719"/>
      <c r="BH46" s="719"/>
    </row>
    <row r="47" spans="1:60" s="731" customFormat="1" ht="37.5" x14ac:dyDescent="0.3">
      <c r="A47" s="727" t="str">
        <f t="shared" ref="A47:A49" si="8">+ CONCATENATE("ID", "-", B47, "-",C47, ".", D47, ".", E47)</f>
        <v>ID-DTI-5.1.1</v>
      </c>
      <c r="B47" s="404" t="s">
        <v>51</v>
      </c>
      <c r="C47" s="404">
        <v>5</v>
      </c>
      <c r="D47" s="404">
        <v>1</v>
      </c>
      <c r="E47" s="404">
        <v>1</v>
      </c>
      <c r="F47" s="405"/>
      <c r="G47" s="728"/>
      <c r="H47" s="411" t="s">
        <v>632</v>
      </c>
      <c r="I47" s="728"/>
      <c r="J47" s="408" t="s">
        <v>633</v>
      </c>
      <c r="K47" s="404" t="s">
        <v>51</v>
      </c>
      <c r="L47" s="404" t="s">
        <v>586</v>
      </c>
      <c r="M47" s="408" t="s">
        <v>106</v>
      </c>
      <c r="N47" s="404" t="s">
        <v>59</v>
      </c>
      <c r="O47" s="408" t="s">
        <v>12</v>
      </c>
      <c r="P47" s="408" t="s">
        <v>15</v>
      </c>
      <c r="Q47" s="409"/>
      <c r="R47" s="410"/>
      <c r="S47" s="410"/>
      <c r="T47" s="404"/>
      <c r="U47" s="410"/>
      <c r="V47" s="410"/>
      <c r="W47" s="410"/>
      <c r="X47" s="410"/>
      <c r="Y47" s="410"/>
      <c r="Z47" s="729"/>
      <c r="AA47" s="729"/>
      <c r="AB47" s="729"/>
      <c r="AC47" s="729"/>
      <c r="AD47" s="729"/>
      <c r="AE47" s="729"/>
      <c r="AF47" s="729"/>
      <c r="AG47" s="408" t="s">
        <v>41</v>
      </c>
      <c r="AH47" s="413">
        <v>0</v>
      </c>
    </row>
    <row r="48" spans="1:60" s="731" customFormat="1" ht="37.5" x14ac:dyDescent="0.3">
      <c r="A48" s="727" t="str">
        <f t="shared" si="8"/>
        <v>ID-DTI-5.1.4</v>
      </c>
      <c r="B48" s="404" t="s">
        <v>51</v>
      </c>
      <c r="C48" s="404">
        <v>5</v>
      </c>
      <c r="D48" s="404">
        <v>1</v>
      </c>
      <c r="E48" s="404">
        <v>4</v>
      </c>
      <c r="F48" s="405"/>
      <c r="G48" s="728"/>
      <c r="H48" s="411" t="s">
        <v>634</v>
      </c>
      <c r="I48" s="728"/>
      <c r="J48" s="408" t="s">
        <v>635</v>
      </c>
      <c r="K48" s="404" t="s">
        <v>72</v>
      </c>
      <c r="L48" s="404" t="s">
        <v>273</v>
      </c>
      <c r="M48" s="408" t="s">
        <v>72</v>
      </c>
      <c r="N48" s="404" t="s">
        <v>59</v>
      </c>
      <c r="O48" s="408" t="s">
        <v>12</v>
      </c>
      <c r="P48" s="408" t="s">
        <v>15</v>
      </c>
      <c r="Q48" s="409"/>
      <c r="R48" s="410"/>
      <c r="S48" s="410"/>
      <c r="T48" s="404"/>
      <c r="U48" s="410"/>
      <c r="V48" s="410"/>
      <c r="W48" s="410"/>
      <c r="X48" s="410"/>
      <c r="Y48" s="410"/>
      <c r="Z48" s="729"/>
      <c r="AA48" s="729"/>
      <c r="AB48" s="729"/>
      <c r="AC48" s="729"/>
      <c r="AD48" s="729"/>
      <c r="AE48" s="729"/>
      <c r="AF48" s="729"/>
      <c r="AG48" s="408" t="s">
        <v>41</v>
      </c>
      <c r="AH48" s="413">
        <v>0</v>
      </c>
    </row>
    <row r="49" spans="1:60" s="731" customFormat="1" ht="37.5" x14ac:dyDescent="0.3">
      <c r="A49" s="727" t="str">
        <f t="shared" si="8"/>
        <v>ID-DTI-5.1.5</v>
      </c>
      <c r="B49" s="404" t="s">
        <v>51</v>
      </c>
      <c r="C49" s="404">
        <v>5</v>
      </c>
      <c r="D49" s="404">
        <v>1</v>
      </c>
      <c r="E49" s="404">
        <v>5</v>
      </c>
      <c r="F49" s="405"/>
      <c r="G49" s="728"/>
      <c r="H49" s="411" t="s">
        <v>636</v>
      </c>
      <c r="I49" s="728"/>
      <c r="J49" s="408" t="s">
        <v>279</v>
      </c>
      <c r="K49" s="404" t="s">
        <v>51</v>
      </c>
      <c r="L49" s="404" t="s">
        <v>586</v>
      </c>
      <c r="M49" s="408" t="s">
        <v>72</v>
      </c>
      <c r="N49" s="404" t="s">
        <v>59</v>
      </c>
      <c r="O49" s="408" t="s">
        <v>12</v>
      </c>
      <c r="P49" s="408" t="s">
        <v>15</v>
      </c>
      <c r="Q49" s="409"/>
      <c r="R49" s="410"/>
      <c r="S49" s="410"/>
      <c r="T49" s="741"/>
      <c r="U49" s="410"/>
      <c r="V49" s="410"/>
      <c r="W49" s="410"/>
      <c r="X49" s="410"/>
      <c r="Y49" s="410"/>
      <c r="Z49" s="729"/>
      <c r="AA49" s="729"/>
      <c r="AB49" s="729"/>
      <c r="AC49" s="730"/>
      <c r="AD49" s="730"/>
      <c r="AE49" s="730"/>
      <c r="AF49" s="730"/>
      <c r="AG49" s="408" t="s">
        <v>41</v>
      </c>
      <c r="AH49" s="413">
        <v>0</v>
      </c>
    </row>
    <row r="50" spans="1:60" s="726" customFormat="1" ht="37.5" x14ac:dyDescent="0.3">
      <c r="A50" s="723"/>
      <c r="B50" s="390"/>
      <c r="C50" s="390">
        <v>5</v>
      </c>
      <c r="D50" s="390">
        <v>2</v>
      </c>
      <c r="E50" s="390"/>
      <c r="F50" s="392"/>
      <c r="G50" s="392" t="s">
        <v>637</v>
      </c>
      <c r="H50" s="392"/>
      <c r="I50" s="392"/>
      <c r="J50" s="394"/>
      <c r="K50" s="395"/>
      <c r="L50" s="395"/>
      <c r="M50" s="394"/>
      <c r="N50" s="395"/>
      <c r="O50" s="394" t="s">
        <v>12</v>
      </c>
      <c r="P50" s="394" t="s">
        <v>15</v>
      </c>
      <c r="Q50" s="396" t="s">
        <v>581</v>
      </c>
      <c r="R50" s="397">
        <v>1</v>
      </c>
      <c r="S50" s="398"/>
      <c r="T50" s="399">
        <v>0.2</v>
      </c>
      <c r="U50" s="400">
        <v>0.25</v>
      </c>
      <c r="V50" s="395"/>
      <c r="W50" s="400">
        <v>0.25</v>
      </c>
      <c r="X50" s="395"/>
      <c r="Y50" s="400">
        <v>0.25</v>
      </c>
      <c r="Z50" s="724"/>
      <c r="AA50" s="400">
        <v>0.25</v>
      </c>
      <c r="AB50" s="724"/>
      <c r="AC50" s="724"/>
      <c r="AD50" s="724"/>
      <c r="AE50" s="724"/>
      <c r="AF50" s="724"/>
      <c r="AG50" s="394" t="s">
        <v>41</v>
      </c>
      <c r="AH50" s="401">
        <f>SUM(AH51:AH54)</f>
        <v>0</v>
      </c>
      <c r="AI50" s="719"/>
      <c r="AJ50" s="719"/>
      <c r="AK50" s="719"/>
      <c r="AL50" s="719"/>
      <c r="AM50" s="719"/>
      <c r="AN50" s="719"/>
      <c r="AO50" s="719"/>
      <c r="AP50" s="719"/>
      <c r="AQ50" s="719"/>
      <c r="AR50" s="719"/>
      <c r="AS50" s="719"/>
      <c r="AT50" s="719"/>
      <c r="AU50" s="719"/>
      <c r="AV50" s="719"/>
      <c r="AW50" s="719"/>
      <c r="AX50" s="719"/>
      <c r="AY50" s="719"/>
      <c r="AZ50" s="719"/>
      <c r="BA50" s="719"/>
      <c r="BB50" s="719"/>
      <c r="BC50" s="719"/>
      <c r="BD50" s="719"/>
      <c r="BE50" s="719"/>
      <c r="BF50" s="719"/>
      <c r="BG50" s="719"/>
      <c r="BH50" s="719"/>
    </row>
    <row r="51" spans="1:60" s="731" customFormat="1" ht="37.5" x14ac:dyDescent="0.3">
      <c r="A51" s="727" t="str">
        <f t="shared" ref="A51:A54" si="9">+ CONCATENATE("ID", "-", B51, "-",C51, ".", D51, ".", E51)</f>
        <v>ID-DTI-5.2.1</v>
      </c>
      <c r="B51" s="404" t="s">
        <v>51</v>
      </c>
      <c r="C51" s="404">
        <v>5</v>
      </c>
      <c r="D51" s="404">
        <v>2</v>
      </c>
      <c r="E51" s="404">
        <v>1</v>
      </c>
      <c r="F51" s="405"/>
      <c r="G51" s="728"/>
      <c r="H51" s="405" t="s">
        <v>638</v>
      </c>
      <c r="I51" s="728"/>
      <c r="J51" s="408" t="s">
        <v>279</v>
      </c>
      <c r="K51" s="404" t="s">
        <v>51</v>
      </c>
      <c r="L51" s="404" t="s">
        <v>586</v>
      </c>
      <c r="M51" s="742" t="s">
        <v>45</v>
      </c>
      <c r="N51" s="404" t="s">
        <v>59</v>
      </c>
      <c r="O51" s="408" t="s">
        <v>12</v>
      </c>
      <c r="P51" s="408" t="s">
        <v>15</v>
      </c>
      <c r="Q51" s="409"/>
      <c r="R51" s="410"/>
      <c r="S51" s="410"/>
      <c r="T51" s="404"/>
      <c r="U51" s="410"/>
      <c r="V51" s="410"/>
      <c r="W51" s="410"/>
      <c r="X51" s="410"/>
      <c r="Y51" s="410"/>
      <c r="Z51" s="729"/>
      <c r="AA51" s="729"/>
      <c r="AB51" s="729"/>
      <c r="AC51" s="729"/>
      <c r="AD51" s="729"/>
      <c r="AE51" s="729"/>
      <c r="AF51" s="729"/>
      <c r="AG51" s="408" t="s">
        <v>41</v>
      </c>
      <c r="AH51" s="413">
        <v>0</v>
      </c>
    </row>
    <row r="52" spans="1:60" s="731" customFormat="1" ht="37.5" x14ac:dyDescent="0.3">
      <c r="A52" s="727" t="str">
        <f t="shared" si="9"/>
        <v>ID-DTI-5.2.2</v>
      </c>
      <c r="B52" s="404" t="s">
        <v>51</v>
      </c>
      <c r="C52" s="404">
        <v>5</v>
      </c>
      <c r="D52" s="404">
        <v>2</v>
      </c>
      <c r="E52" s="404">
        <v>2</v>
      </c>
      <c r="F52" s="405"/>
      <c r="G52" s="728"/>
      <c r="H52" s="405" t="s">
        <v>639</v>
      </c>
      <c r="I52" s="728"/>
      <c r="J52" s="408" t="s">
        <v>640</v>
      </c>
      <c r="K52" s="404" t="s">
        <v>51</v>
      </c>
      <c r="L52" s="404" t="s">
        <v>586</v>
      </c>
      <c r="M52" s="742" t="s">
        <v>45</v>
      </c>
      <c r="N52" s="404" t="s">
        <v>59</v>
      </c>
      <c r="O52" s="408" t="s">
        <v>12</v>
      </c>
      <c r="P52" s="408" t="s">
        <v>15</v>
      </c>
      <c r="Q52" s="409"/>
      <c r="R52" s="410"/>
      <c r="S52" s="410"/>
      <c r="T52" s="404"/>
      <c r="U52" s="410"/>
      <c r="V52" s="410"/>
      <c r="W52" s="410"/>
      <c r="X52" s="410"/>
      <c r="Y52" s="410"/>
      <c r="Z52" s="729"/>
      <c r="AA52" s="729"/>
      <c r="AB52" s="729"/>
      <c r="AC52" s="729"/>
      <c r="AD52" s="729"/>
      <c r="AE52" s="729"/>
      <c r="AF52" s="729"/>
      <c r="AG52" s="408" t="s">
        <v>41</v>
      </c>
      <c r="AH52" s="413">
        <v>0</v>
      </c>
    </row>
    <row r="53" spans="1:60" s="731" customFormat="1" ht="37.5" x14ac:dyDescent="0.3">
      <c r="A53" s="727" t="str">
        <f t="shared" si="9"/>
        <v>ID-DTI-5.2.3</v>
      </c>
      <c r="B53" s="404" t="s">
        <v>51</v>
      </c>
      <c r="C53" s="404">
        <v>5</v>
      </c>
      <c r="D53" s="404">
        <v>2</v>
      </c>
      <c r="E53" s="404">
        <v>3</v>
      </c>
      <c r="F53" s="405"/>
      <c r="G53" s="728"/>
      <c r="H53" s="405" t="s">
        <v>641</v>
      </c>
      <c r="I53" s="728"/>
      <c r="J53" s="408" t="s">
        <v>642</v>
      </c>
      <c r="K53" s="404" t="s">
        <v>51</v>
      </c>
      <c r="L53" s="404" t="s">
        <v>586</v>
      </c>
      <c r="M53" s="742" t="s">
        <v>45</v>
      </c>
      <c r="N53" s="404" t="s">
        <v>59</v>
      </c>
      <c r="O53" s="408" t="s">
        <v>12</v>
      </c>
      <c r="P53" s="408" t="s">
        <v>15</v>
      </c>
      <c r="Q53" s="409"/>
      <c r="R53" s="410"/>
      <c r="S53" s="410"/>
      <c r="T53" s="404"/>
      <c r="U53" s="410"/>
      <c r="V53" s="410"/>
      <c r="W53" s="410"/>
      <c r="X53" s="410"/>
      <c r="Y53" s="410"/>
      <c r="Z53" s="729"/>
      <c r="AA53" s="729"/>
      <c r="AB53" s="729"/>
      <c r="AC53" s="729"/>
      <c r="AD53" s="729"/>
      <c r="AE53" s="729"/>
      <c r="AF53" s="729"/>
      <c r="AG53" s="408" t="s">
        <v>41</v>
      </c>
      <c r="AH53" s="413">
        <v>0</v>
      </c>
    </row>
    <row r="54" spans="1:60" s="731" customFormat="1" ht="37.5" x14ac:dyDescent="0.3">
      <c r="A54" s="727" t="str">
        <f t="shared" si="9"/>
        <v>ID-DTI-5.2.4</v>
      </c>
      <c r="B54" s="404" t="s">
        <v>51</v>
      </c>
      <c r="C54" s="404">
        <v>5</v>
      </c>
      <c r="D54" s="404">
        <v>2</v>
      </c>
      <c r="E54" s="404">
        <v>4</v>
      </c>
      <c r="F54" s="405"/>
      <c r="G54" s="728"/>
      <c r="H54" s="405" t="s">
        <v>636</v>
      </c>
      <c r="I54" s="728"/>
      <c r="J54" s="408" t="s">
        <v>279</v>
      </c>
      <c r="K54" s="404" t="s">
        <v>51</v>
      </c>
      <c r="L54" s="404" t="s">
        <v>586</v>
      </c>
      <c r="M54" s="742" t="s">
        <v>45</v>
      </c>
      <c r="N54" s="404" t="s">
        <v>59</v>
      </c>
      <c r="O54" s="408" t="s">
        <v>12</v>
      </c>
      <c r="P54" s="408" t="s">
        <v>15</v>
      </c>
      <c r="Q54" s="409"/>
      <c r="R54" s="410"/>
      <c r="S54" s="410"/>
      <c r="T54" s="404"/>
      <c r="U54" s="410"/>
      <c r="V54" s="410"/>
      <c r="W54" s="410"/>
      <c r="X54" s="410"/>
      <c r="Y54" s="410"/>
      <c r="Z54" s="729"/>
      <c r="AA54" s="729"/>
      <c r="AB54" s="729"/>
      <c r="AC54" s="729"/>
      <c r="AD54" s="729"/>
      <c r="AE54" s="729"/>
      <c r="AF54" s="729"/>
      <c r="AG54" s="408" t="s">
        <v>41</v>
      </c>
      <c r="AH54" s="413">
        <v>0</v>
      </c>
    </row>
    <row r="55" spans="1:60" s="726" customFormat="1" ht="37.5" x14ac:dyDescent="0.3">
      <c r="A55" s="723"/>
      <c r="B55" s="390"/>
      <c r="C55" s="390">
        <v>5</v>
      </c>
      <c r="D55" s="390">
        <v>3</v>
      </c>
      <c r="E55" s="390"/>
      <c r="F55" s="392"/>
      <c r="G55" s="392" t="s">
        <v>643</v>
      </c>
      <c r="H55" s="392"/>
      <c r="I55" s="392"/>
      <c r="J55" s="394"/>
      <c r="K55" s="395"/>
      <c r="L55" s="395"/>
      <c r="M55" s="394"/>
      <c r="N55" s="395"/>
      <c r="O55" s="394" t="s">
        <v>12</v>
      </c>
      <c r="P55" s="394" t="s">
        <v>15</v>
      </c>
      <c r="Q55" s="396" t="s">
        <v>581</v>
      </c>
      <c r="R55" s="397">
        <v>1</v>
      </c>
      <c r="S55" s="398"/>
      <c r="T55" s="399">
        <v>0.2</v>
      </c>
      <c r="U55" s="400">
        <v>0.25</v>
      </c>
      <c r="V55" s="395"/>
      <c r="W55" s="400">
        <v>0.25</v>
      </c>
      <c r="X55" s="395"/>
      <c r="Y55" s="400">
        <v>0.25</v>
      </c>
      <c r="Z55" s="724"/>
      <c r="AA55" s="400">
        <v>0.25</v>
      </c>
      <c r="AB55" s="724"/>
      <c r="AC55" s="724"/>
      <c r="AD55" s="724"/>
      <c r="AE55" s="724"/>
      <c r="AF55" s="724"/>
      <c r="AG55" s="394" t="s">
        <v>41</v>
      </c>
      <c r="AH55" s="401">
        <f>SUM(AH56:AH59)</f>
        <v>0</v>
      </c>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row>
    <row r="56" spans="1:60" s="731" customFormat="1" ht="36" customHeight="1" x14ac:dyDescent="0.3">
      <c r="A56" s="727" t="str">
        <f t="shared" ref="A56:A59" si="10">+ CONCATENATE("ID", "-", B56, "-",C56, ".", D56, ".", E56)</f>
        <v>ID-DTI-5.3.1</v>
      </c>
      <c r="B56" s="404" t="s">
        <v>51</v>
      </c>
      <c r="C56" s="404">
        <v>5</v>
      </c>
      <c r="D56" s="404">
        <v>3</v>
      </c>
      <c r="E56" s="404">
        <v>1</v>
      </c>
      <c r="F56" s="405"/>
      <c r="G56" s="728"/>
      <c r="H56" s="405" t="s">
        <v>632</v>
      </c>
      <c r="I56" s="728"/>
      <c r="J56" s="408" t="s">
        <v>644</v>
      </c>
      <c r="K56" s="404" t="s">
        <v>51</v>
      </c>
      <c r="L56" s="404" t="s">
        <v>586</v>
      </c>
      <c r="M56" s="408" t="s">
        <v>72</v>
      </c>
      <c r="N56" s="404" t="s">
        <v>59</v>
      </c>
      <c r="O56" s="408" t="s">
        <v>12</v>
      </c>
      <c r="P56" s="408" t="s">
        <v>15</v>
      </c>
      <c r="Q56" s="409"/>
      <c r="R56" s="410"/>
      <c r="S56" s="410"/>
      <c r="T56" s="404"/>
      <c r="U56" s="410"/>
      <c r="V56" s="410"/>
      <c r="W56" s="410"/>
      <c r="X56" s="410"/>
      <c r="Y56" s="410"/>
      <c r="Z56" s="729"/>
      <c r="AA56" s="729"/>
      <c r="AB56" s="729"/>
      <c r="AC56" s="729"/>
      <c r="AD56" s="729"/>
      <c r="AE56" s="729"/>
      <c r="AF56" s="729"/>
      <c r="AG56" s="408" t="s">
        <v>41</v>
      </c>
      <c r="AH56" s="413">
        <v>0</v>
      </c>
    </row>
    <row r="57" spans="1:60" s="731" customFormat="1" ht="36" customHeight="1" x14ac:dyDescent="0.3">
      <c r="A57" s="727" t="str">
        <f t="shared" si="10"/>
        <v>ID-DTI-5.3.2</v>
      </c>
      <c r="B57" s="404" t="s">
        <v>51</v>
      </c>
      <c r="C57" s="404">
        <v>5</v>
      </c>
      <c r="D57" s="404">
        <v>3</v>
      </c>
      <c r="E57" s="404">
        <v>2</v>
      </c>
      <c r="F57" s="405"/>
      <c r="G57" s="728"/>
      <c r="H57" s="405" t="s">
        <v>645</v>
      </c>
      <c r="I57" s="728"/>
      <c r="J57" s="408" t="s">
        <v>640</v>
      </c>
      <c r="K57" s="404" t="s">
        <v>51</v>
      </c>
      <c r="L57" s="404" t="s">
        <v>586</v>
      </c>
      <c r="M57" s="408" t="s">
        <v>72</v>
      </c>
      <c r="N57" s="404" t="s">
        <v>59</v>
      </c>
      <c r="O57" s="408" t="s">
        <v>12</v>
      </c>
      <c r="P57" s="408" t="s">
        <v>15</v>
      </c>
      <c r="Q57" s="409"/>
      <c r="R57" s="410"/>
      <c r="S57" s="410"/>
      <c r="T57" s="404"/>
      <c r="U57" s="410"/>
      <c r="V57" s="410"/>
      <c r="W57" s="410"/>
      <c r="X57" s="410"/>
      <c r="Y57" s="410"/>
      <c r="Z57" s="729"/>
      <c r="AA57" s="729"/>
      <c r="AB57" s="729"/>
      <c r="AC57" s="729"/>
      <c r="AD57" s="729"/>
      <c r="AE57" s="729"/>
      <c r="AF57" s="729"/>
      <c r="AG57" s="408" t="s">
        <v>41</v>
      </c>
      <c r="AH57" s="413">
        <v>0</v>
      </c>
    </row>
    <row r="58" spans="1:60" s="731" customFormat="1" ht="30" customHeight="1" x14ac:dyDescent="0.3">
      <c r="A58" s="727" t="str">
        <f t="shared" si="10"/>
        <v>ID-DTI-5.3.3</v>
      </c>
      <c r="B58" s="404" t="s">
        <v>51</v>
      </c>
      <c r="C58" s="404">
        <v>5</v>
      </c>
      <c r="D58" s="404">
        <v>3</v>
      </c>
      <c r="E58" s="404">
        <v>3</v>
      </c>
      <c r="F58" s="405"/>
      <c r="G58" s="728"/>
      <c r="H58" s="405" t="s">
        <v>646</v>
      </c>
      <c r="I58" s="728"/>
      <c r="J58" s="408" t="s">
        <v>642</v>
      </c>
      <c r="K58" s="404" t="s">
        <v>51</v>
      </c>
      <c r="L58" s="404" t="s">
        <v>586</v>
      </c>
      <c r="M58" s="408" t="s">
        <v>72</v>
      </c>
      <c r="N58" s="404" t="s">
        <v>59</v>
      </c>
      <c r="O58" s="408" t="s">
        <v>12</v>
      </c>
      <c r="P58" s="408" t="s">
        <v>15</v>
      </c>
      <c r="Q58" s="409"/>
      <c r="R58" s="410"/>
      <c r="S58" s="410"/>
      <c r="T58" s="404"/>
      <c r="U58" s="410"/>
      <c r="V58" s="410"/>
      <c r="W58" s="410"/>
      <c r="X58" s="410"/>
      <c r="Y58" s="410"/>
      <c r="Z58" s="729"/>
      <c r="AA58" s="729"/>
      <c r="AB58" s="729"/>
      <c r="AC58" s="729"/>
      <c r="AD58" s="729"/>
      <c r="AE58" s="729"/>
      <c r="AF58" s="729"/>
      <c r="AG58" s="408" t="s">
        <v>41</v>
      </c>
      <c r="AH58" s="413">
        <v>0</v>
      </c>
    </row>
    <row r="59" spans="1:60" s="731" customFormat="1" ht="30" customHeight="1" x14ac:dyDescent="0.3">
      <c r="A59" s="727" t="str">
        <f t="shared" si="10"/>
        <v>ID-DTI-5.3.4</v>
      </c>
      <c r="B59" s="404" t="s">
        <v>51</v>
      </c>
      <c r="C59" s="404">
        <v>5</v>
      </c>
      <c r="D59" s="404">
        <v>3</v>
      </c>
      <c r="E59" s="404">
        <v>4</v>
      </c>
      <c r="F59" s="405"/>
      <c r="G59" s="728"/>
      <c r="H59" s="743" t="s">
        <v>647</v>
      </c>
      <c r="I59" s="728"/>
      <c r="J59" s="408" t="s">
        <v>279</v>
      </c>
      <c r="K59" s="404" t="s">
        <v>51</v>
      </c>
      <c r="L59" s="404" t="s">
        <v>586</v>
      </c>
      <c r="M59" s="408" t="s">
        <v>72</v>
      </c>
      <c r="N59" s="404" t="s">
        <v>59</v>
      </c>
      <c r="O59" s="408" t="s">
        <v>12</v>
      </c>
      <c r="P59" s="408" t="s">
        <v>15</v>
      </c>
      <c r="Q59" s="409"/>
      <c r="R59" s="410"/>
      <c r="S59" s="410"/>
      <c r="T59" s="404"/>
      <c r="U59" s="410"/>
      <c r="V59" s="410"/>
      <c r="W59" s="410"/>
      <c r="X59" s="410"/>
      <c r="Y59" s="410"/>
      <c r="Z59" s="729"/>
      <c r="AA59" s="729"/>
      <c r="AB59" s="729"/>
      <c r="AC59" s="729"/>
      <c r="AD59" s="729"/>
      <c r="AE59" s="729"/>
      <c r="AF59" s="729"/>
      <c r="AG59" s="408" t="s">
        <v>41</v>
      </c>
      <c r="AH59" s="413">
        <v>0</v>
      </c>
    </row>
    <row r="60" spans="1:60" s="726" customFormat="1" ht="37.5" x14ac:dyDescent="0.3">
      <c r="A60" s="723"/>
      <c r="B60" s="390"/>
      <c r="C60" s="390">
        <v>5</v>
      </c>
      <c r="D60" s="390">
        <v>4</v>
      </c>
      <c r="E60" s="390"/>
      <c r="F60" s="392"/>
      <c r="G60" s="422" t="s">
        <v>648</v>
      </c>
      <c r="H60" s="392"/>
      <c r="I60" s="392"/>
      <c r="J60" s="394"/>
      <c r="K60" s="395"/>
      <c r="L60" s="395"/>
      <c r="M60" s="394"/>
      <c r="N60" s="395"/>
      <c r="O60" s="394" t="s">
        <v>12</v>
      </c>
      <c r="P60" s="394" t="s">
        <v>15</v>
      </c>
      <c r="Q60" s="396" t="s">
        <v>581</v>
      </c>
      <c r="R60" s="397">
        <v>1</v>
      </c>
      <c r="S60" s="398"/>
      <c r="T60" s="399">
        <v>0.2</v>
      </c>
      <c r="U60" s="400">
        <v>0.25</v>
      </c>
      <c r="V60" s="395"/>
      <c r="W60" s="400">
        <v>0.25</v>
      </c>
      <c r="X60" s="395"/>
      <c r="Y60" s="400">
        <v>0.25</v>
      </c>
      <c r="Z60" s="724"/>
      <c r="AA60" s="400">
        <v>0.25</v>
      </c>
      <c r="AB60" s="724"/>
      <c r="AC60" s="724"/>
      <c r="AD60" s="724"/>
      <c r="AE60" s="724"/>
      <c r="AF60" s="724"/>
      <c r="AG60" s="394" t="s">
        <v>41</v>
      </c>
      <c r="AH60" s="401">
        <f>SUM(AH61:AH63)</f>
        <v>0</v>
      </c>
      <c r="AI60" s="719"/>
      <c r="AJ60" s="719"/>
      <c r="AK60" s="719"/>
      <c r="AL60" s="719"/>
      <c r="AM60" s="719"/>
      <c r="AN60" s="719"/>
      <c r="AO60" s="719"/>
      <c r="AP60" s="719"/>
      <c r="AQ60" s="719"/>
      <c r="AR60" s="719"/>
      <c r="AS60" s="719"/>
      <c r="AT60" s="719"/>
      <c r="AU60" s="719"/>
      <c r="AV60" s="719"/>
      <c r="AW60" s="719"/>
      <c r="AX60" s="719"/>
      <c r="AY60" s="719"/>
      <c r="AZ60" s="719"/>
      <c r="BA60" s="719"/>
      <c r="BB60" s="719"/>
      <c r="BC60" s="719"/>
      <c r="BD60" s="719"/>
      <c r="BE60" s="719"/>
      <c r="BF60" s="719"/>
      <c r="BG60" s="719"/>
      <c r="BH60" s="719"/>
    </row>
    <row r="61" spans="1:60" s="731" customFormat="1" ht="37.5" x14ac:dyDescent="0.3">
      <c r="A61" s="727" t="str">
        <f t="shared" ref="A61:A63" si="11">+ CONCATENATE("ID", "-", B61, "-",C61, ".", D61, ".", E61)</f>
        <v>ID-DTI-5.4.1</v>
      </c>
      <c r="B61" s="404" t="s">
        <v>51</v>
      </c>
      <c r="C61" s="404">
        <v>5</v>
      </c>
      <c r="D61" s="404">
        <v>4</v>
      </c>
      <c r="E61" s="404">
        <v>1</v>
      </c>
      <c r="F61" s="405"/>
      <c r="G61" s="728"/>
      <c r="H61" s="743" t="s">
        <v>649</v>
      </c>
      <c r="I61" s="728"/>
      <c r="J61" s="408" t="s">
        <v>279</v>
      </c>
      <c r="K61" s="404" t="s">
        <v>51</v>
      </c>
      <c r="L61" s="404" t="s">
        <v>586</v>
      </c>
      <c r="M61" s="408" t="s">
        <v>72</v>
      </c>
      <c r="N61" s="404" t="s">
        <v>59</v>
      </c>
      <c r="O61" s="408" t="s">
        <v>12</v>
      </c>
      <c r="P61" s="408" t="s">
        <v>15</v>
      </c>
      <c r="Q61" s="409"/>
      <c r="R61" s="410"/>
      <c r="S61" s="410"/>
      <c r="T61" s="404"/>
      <c r="U61" s="410"/>
      <c r="V61" s="410"/>
      <c r="W61" s="410"/>
      <c r="X61" s="410"/>
      <c r="Y61" s="410"/>
      <c r="Z61" s="729"/>
      <c r="AA61" s="729"/>
      <c r="AB61" s="729"/>
      <c r="AC61" s="729"/>
      <c r="AD61" s="729"/>
      <c r="AE61" s="729"/>
      <c r="AF61" s="729"/>
      <c r="AG61" s="408" t="s">
        <v>41</v>
      </c>
      <c r="AH61" s="413">
        <v>0</v>
      </c>
    </row>
    <row r="62" spans="1:60" s="731" customFormat="1" ht="37.5" x14ac:dyDescent="0.3">
      <c r="A62" s="727" t="str">
        <f t="shared" si="11"/>
        <v>ID-DTI-5.4.2</v>
      </c>
      <c r="B62" s="404" t="s">
        <v>51</v>
      </c>
      <c r="C62" s="404">
        <v>5</v>
      </c>
      <c r="D62" s="404">
        <v>4</v>
      </c>
      <c r="E62" s="404">
        <v>2</v>
      </c>
      <c r="F62" s="405"/>
      <c r="G62" s="728"/>
      <c r="H62" s="743" t="s">
        <v>650</v>
      </c>
      <c r="I62" s="728"/>
      <c r="J62" s="408" t="s">
        <v>651</v>
      </c>
      <c r="K62" s="404" t="s">
        <v>51</v>
      </c>
      <c r="L62" s="404" t="s">
        <v>586</v>
      </c>
      <c r="M62" s="408" t="s">
        <v>72</v>
      </c>
      <c r="N62" s="404" t="s">
        <v>59</v>
      </c>
      <c r="O62" s="408" t="s">
        <v>12</v>
      </c>
      <c r="P62" s="408" t="s">
        <v>15</v>
      </c>
      <c r="Q62" s="409"/>
      <c r="R62" s="410"/>
      <c r="S62" s="410"/>
      <c r="T62" s="404"/>
      <c r="U62" s="410"/>
      <c r="V62" s="410"/>
      <c r="W62" s="410"/>
      <c r="X62" s="410"/>
      <c r="Y62" s="410"/>
      <c r="Z62" s="729"/>
      <c r="AA62" s="729"/>
      <c r="AB62" s="729"/>
      <c r="AC62" s="729"/>
      <c r="AD62" s="729"/>
      <c r="AE62" s="729"/>
      <c r="AF62" s="729"/>
      <c r="AG62" s="408" t="s">
        <v>41</v>
      </c>
      <c r="AH62" s="413">
        <v>0</v>
      </c>
    </row>
    <row r="63" spans="1:60" s="731" customFormat="1" ht="37.5" x14ac:dyDescent="0.3">
      <c r="A63" s="727" t="str">
        <f t="shared" si="11"/>
        <v>ID-DTI-5.4.3</v>
      </c>
      <c r="B63" s="404" t="s">
        <v>51</v>
      </c>
      <c r="C63" s="404">
        <v>5</v>
      </c>
      <c r="D63" s="404">
        <v>4</v>
      </c>
      <c r="E63" s="404">
        <v>3</v>
      </c>
      <c r="F63" s="405"/>
      <c r="G63" s="728"/>
      <c r="H63" s="743" t="s">
        <v>647</v>
      </c>
      <c r="I63" s="728"/>
      <c r="J63" s="408" t="s">
        <v>642</v>
      </c>
      <c r="K63" s="404" t="s">
        <v>51</v>
      </c>
      <c r="L63" s="404" t="s">
        <v>586</v>
      </c>
      <c r="M63" s="408" t="s">
        <v>72</v>
      </c>
      <c r="N63" s="404" t="s">
        <v>59</v>
      </c>
      <c r="O63" s="408" t="s">
        <v>12</v>
      </c>
      <c r="P63" s="408" t="s">
        <v>15</v>
      </c>
      <c r="Q63" s="409"/>
      <c r="R63" s="410"/>
      <c r="S63" s="410"/>
      <c r="T63" s="404"/>
      <c r="U63" s="410"/>
      <c r="V63" s="410"/>
      <c r="W63" s="410"/>
      <c r="X63" s="410"/>
      <c r="Y63" s="410"/>
      <c r="Z63" s="729"/>
      <c r="AA63" s="729"/>
      <c r="AB63" s="729"/>
      <c r="AC63" s="729"/>
      <c r="AD63" s="729"/>
      <c r="AE63" s="729"/>
      <c r="AF63" s="729"/>
      <c r="AG63" s="408" t="s">
        <v>41</v>
      </c>
      <c r="AH63" s="413">
        <v>0</v>
      </c>
    </row>
    <row r="64" spans="1:60" s="726" customFormat="1" ht="37.5" x14ac:dyDescent="0.3">
      <c r="A64" s="723"/>
      <c r="B64" s="390"/>
      <c r="C64" s="390">
        <v>5</v>
      </c>
      <c r="D64" s="390">
        <v>5</v>
      </c>
      <c r="E64" s="390"/>
      <c r="F64" s="392"/>
      <c r="G64" s="392" t="s">
        <v>652</v>
      </c>
      <c r="H64" s="392"/>
      <c r="I64" s="392"/>
      <c r="J64" s="394"/>
      <c r="K64" s="395"/>
      <c r="L64" s="395"/>
      <c r="M64" s="394"/>
      <c r="N64" s="395"/>
      <c r="O64" s="394" t="s">
        <v>12</v>
      </c>
      <c r="P64" s="394" t="s">
        <v>15</v>
      </c>
      <c r="Q64" s="396" t="s">
        <v>581</v>
      </c>
      <c r="R64" s="397">
        <v>1</v>
      </c>
      <c r="S64" s="398"/>
      <c r="T64" s="399">
        <v>0.2</v>
      </c>
      <c r="U64" s="400">
        <v>0.25</v>
      </c>
      <c r="V64" s="395"/>
      <c r="W64" s="400">
        <v>0.25</v>
      </c>
      <c r="X64" s="395"/>
      <c r="Y64" s="400">
        <v>0.25</v>
      </c>
      <c r="Z64" s="724"/>
      <c r="AA64" s="400">
        <v>0.25</v>
      </c>
      <c r="AB64" s="724"/>
      <c r="AC64" s="724"/>
      <c r="AD64" s="724"/>
      <c r="AE64" s="724"/>
      <c r="AF64" s="724"/>
      <c r="AG64" s="394" t="s">
        <v>41</v>
      </c>
      <c r="AH64" s="401">
        <f>SUM(AH65:AH69)</f>
        <v>0</v>
      </c>
      <c r="AI64" s="719"/>
      <c r="AJ64" s="719"/>
      <c r="AK64" s="719"/>
      <c r="AL64" s="719"/>
      <c r="AM64" s="719"/>
      <c r="AN64" s="719"/>
      <c r="AO64" s="719"/>
      <c r="AP64" s="719"/>
      <c r="AQ64" s="719"/>
      <c r="AR64" s="719"/>
      <c r="AS64" s="719"/>
      <c r="AT64" s="719"/>
      <c r="AU64" s="719"/>
      <c r="AV64" s="719"/>
      <c r="AW64" s="719"/>
      <c r="AX64" s="719"/>
      <c r="AY64" s="719"/>
      <c r="AZ64" s="719"/>
      <c r="BA64" s="719"/>
      <c r="BB64" s="719"/>
      <c r="BC64" s="719"/>
      <c r="BD64" s="719"/>
      <c r="BE64" s="719"/>
      <c r="BF64" s="719"/>
      <c r="BG64" s="719"/>
      <c r="BH64" s="719"/>
    </row>
    <row r="65" spans="1:60" s="731" customFormat="1" ht="37.5" x14ac:dyDescent="0.3">
      <c r="A65" s="727" t="str">
        <f t="shared" ref="A65:A69" si="12">+ CONCATENATE("ID", "-", B65, "-",C65, ".", D65, ".", E65)</f>
        <v>ID-DTI-5.5.1</v>
      </c>
      <c r="B65" s="404" t="s">
        <v>51</v>
      </c>
      <c r="C65" s="404">
        <v>5</v>
      </c>
      <c r="D65" s="404">
        <v>5</v>
      </c>
      <c r="E65" s="404">
        <v>1</v>
      </c>
      <c r="F65" s="405"/>
      <c r="G65" s="728"/>
      <c r="H65" s="743" t="s">
        <v>653</v>
      </c>
      <c r="I65" s="728"/>
      <c r="J65" s="742" t="s">
        <v>279</v>
      </c>
      <c r="K65" s="404" t="s">
        <v>51</v>
      </c>
      <c r="L65" s="404" t="s">
        <v>586</v>
      </c>
      <c r="M65" s="408" t="s">
        <v>51</v>
      </c>
      <c r="N65" s="404" t="s">
        <v>59</v>
      </c>
      <c r="O65" s="408" t="s">
        <v>12</v>
      </c>
      <c r="P65" s="408" t="s">
        <v>15</v>
      </c>
      <c r="Q65" s="409"/>
      <c r="R65" s="410"/>
      <c r="S65" s="410"/>
      <c r="T65" s="404"/>
      <c r="U65" s="410"/>
      <c r="V65" s="410"/>
      <c r="W65" s="410"/>
      <c r="X65" s="410"/>
      <c r="Y65" s="410"/>
      <c r="Z65" s="729"/>
      <c r="AA65" s="729"/>
      <c r="AB65" s="729"/>
      <c r="AC65" s="729"/>
      <c r="AD65" s="729"/>
      <c r="AE65" s="729"/>
      <c r="AF65" s="729"/>
      <c r="AG65" s="408" t="s">
        <v>41</v>
      </c>
      <c r="AH65" s="413">
        <v>0</v>
      </c>
    </row>
    <row r="66" spans="1:60" s="731" customFormat="1" ht="37.5" x14ac:dyDescent="0.3">
      <c r="A66" s="727" t="str">
        <f t="shared" si="12"/>
        <v>ID-DTI-5.5.2</v>
      </c>
      <c r="B66" s="404" t="s">
        <v>51</v>
      </c>
      <c r="C66" s="404">
        <v>5</v>
      </c>
      <c r="D66" s="404">
        <v>5</v>
      </c>
      <c r="E66" s="404">
        <v>2</v>
      </c>
      <c r="F66" s="405"/>
      <c r="G66" s="728"/>
      <c r="H66" s="405" t="s">
        <v>654</v>
      </c>
      <c r="I66" s="728"/>
      <c r="J66" s="742" t="s">
        <v>655</v>
      </c>
      <c r="K66" s="404" t="s">
        <v>51</v>
      </c>
      <c r="L66" s="404" t="s">
        <v>586</v>
      </c>
      <c r="M66" s="408" t="s">
        <v>51</v>
      </c>
      <c r="N66" s="404" t="s">
        <v>59</v>
      </c>
      <c r="O66" s="408" t="s">
        <v>12</v>
      </c>
      <c r="P66" s="408" t="s">
        <v>15</v>
      </c>
      <c r="Q66" s="409"/>
      <c r="R66" s="410"/>
      <c r="S66" s="410"/>
      <c r="T66" s="404"/>
      <c r="U66" s="410"/>
      <c r="V66" s="410"/>
      <c r="W66" s="410"/>
      <c r="X66" s="410"/>
      <c r="Y66" s="410"/>
      <c r="Z66" s="729"/>
      <c r="AA66" s="729"/>
      <c r="AB66" s="729"/>
      <c r="AC66" s="729"/>
      <c r="AD66" s="729"/>
      <c r="AE66" s="729"/>
      <c r="AF66" s="729"/>
      <c r="AG66" s="408" t="s">
        <v>41</v>
      </c>
      <c r="AH66" s="413">
        <v>0</v>
      </c>
    </row>
    <row r="67" spans="1:60" s="731" customFormat="1" ht="27.75" customHeight="1" x14ac:dyDescent="0.3">
      <c r="A67" s="727" t="str">
        <f t="shared" si="12"/>
        <v>ID-DTI-5.5.3</v>
      </c>
      <c r="B67" s="404" t="s">
        <v>51</v>
      </c>
      <c r="C67" s="404">
        <v>5</v>
      </c>
      <c r="D67" s="404">
        <v>5</v>
      </c>
      <c r="E67" s="404">
        <v>3</v>
      </c>
      <c r="F67" s="405"/>
      <c r="G67" s="728"/>
      <c r="H67" s="743" t="s">
        <v>656</v>
      </c>
      <c r="I67" s="728"/>
      <c r="J67" s="742" t="s">
        <v>642</v>
      </c>
      <c r="K67" s="404" t="s">
        <v>51</v>
      </c>
      <c r="L67" s="404" t="s">
        <v>586</v>
      </c>
      <c r="M67" s="408" t="s">
        <v>51</v>
      </c>
      <c r="N67" s="404" t="s">
        <v>59</v>
      </c>
      <c r="O67" s="408" t="s">
        <v>12</v>
      </c>
      <c r="P67" s="408" t="s">
        <v>15</v>
      </c>
      <c r="Q67" s="409"/>
      <c r="R67" s="410"/>
      <c r="S67" s="410"/>
      <c r="T67" s="404"/>
      <c r="U67" s="410"/>
      <c r="V67" s="410"/>
      <c r="W67" s="410"/>
      <c r="X67" s="410"/>
      <c r="Y67" s="410"/>
      <c r="Z67" s="729"/>
      <c r="AA67" s="729"/>
      <c r="AB67" s="729"/>
      <c r="AC67" s="729"/>
      <c r="AD67" s="729"/>
      <c r="AE67" s="729"/>
      <c r="AF67" s="729"/>
      <c r="AG67" s="408" t="s">
        <v>41</v>
      </c>
      <c r="AH67" s="413">
        <v>0</v>
      </c>
    </row>
    <row r="68" spans="1:60" s="731" customFormat="1" ht="29.25" customHeight="1" x14ac:dyDescent="0.3">
      <c r="A68" s="727" t="str">
        <f t="shared" si="12"/>
        <v>ID-DTI-5.5.4</v>
      </c>
      <c r="B68" s="404" t="s">
        <v>51</v>
      </c>
      <c r="C68" s="404">
        <v>5</v>
      </c>
      <c r="D68" s="404">
        <v>5</v>
      </c>
      <c r="E68" s="404">
        <v>4</v>
      </c>
      <c r="F68" s="405"/>
      <c r="G68" s="728"/>
      <c r="H68" s="743" t="s">
        <v>647</v>
      </c>
      <c r="I68" s="728"/>
      <c r="J68" s="742" t="s">
        <v>657</v>
      </c>
      <c r="K68" s="404" t="s">
        <v>51</v>
      </c>
      <c r="L68" s="404" t="s">
        <v>586</v>
      </c>
      <c r="M68" s="408" t="s">
        <v>51</v>
      </c>
      <c r="N68" s="404" t="s">
        <v>59</v>
      </c>
      <c r="O68" s="408" t="s">
        <v>12</v>
      </c>
      <c r="P68" s="408" t="s">
        <v>15</v>
      </c>
      <c r="Q68" s="409"/>
      <c r="R68" s="410"/>
      <c r="S68" s="410"/>
      <c r="T68" s="404"/>
      <c r="U68" s="410"/>
      <c r="V68" s="410"/>
      <c r="W68" s="410"/>
      <c r="X68" s="410"/>
      <c r="Y68" s="410"/>
      <c r="Z68" s="729"/>
      <c r="AA68" s="729"/>
      <c r="AB68" s="729"/>
      <c r="AC68" s="729"/>
      <c r="AD68" s="729"/>
      <c r="AE68" s="729"/>
      <c r="AF68" s="729"/>
      <c r="AG68" s="408" t="s">
        <v>41</v>
      </c>
      <c r="AH68" s="413">
        <v>0</v>
      </c>
    </row>
    <row r="69" spans="1:60" s="731" customFormat="1" ht="42.75" customHeight="1" x14ac:dyDescent="0.3">
      <c r="A69" s="727" t="str">
        <f t="shared" si="12"/>
        <v>ID-DTI-5.5.5</v>
      </c>
      <c r="B69" s="404" t="s">
        <v>51</v>
      </c>
      <c r="C69" s="404">
        <v>5</v>
      </c>
      <c r="D69" s="404">
        <v>5</v>
      </c>
      <c r="E69" s="404">
        <v>5</v>
      </c>
      <c r="F69" s="405"/>
      <c r="G69" s="728"/>
      <c r="H69" s="744" t="s">
        <v>658</v>
      </c>
      <c r="I69" s="745"/>
      <c r="J69" s="742" t="s">
        <v>659</v>
      </c>
      <c r="K69" s="404" t="s">
        <v>51</v>
      </c>
      <c r="L69" s="404" t="s">
        <v>586</v>
      </c>
      <c r="M69" s="408" t="s">
        <v>51</v>
      </c>
      <c r="N69" s="404" t="s">
        <v>59</v>
      </c>
      <c r="O69" s="408" t="s">
        <v>12</v>
      </c>
      <c r="P69" s="408" t="s">
        <v>15</v>
      </c>
      <c r="Q69" s="409"/>
      <c r="R69" s="410"/>
      <c r="S69" s="410"/>
      <c r="T69" s="404"/>
      <c r="U69" s="410"/>
      <c r="V69" s="410"/>
      <c r="W69" s="410"/>
      <c r="X69" s="410"/>
      <c r="Y69" s="410"/>
      <c r="Z69" s="729"/>
      <c r="AA69" s="729"/>
      <c r="AB69" s="729"/>
      <c r="AC69" s="729"/>
      <c r="AD69" s="729"/>
      <c r="AE69" s="729"/>
      <c r="AF69" s="729"/>
      <c r="AG69" s="408" t="s">
        <v>41</v>
      </c>
      <c r="AH69" s="413">
        <v>0</v>
      </c>
    </row>
    <row r="70" spans="1:60" s="722" customFormat="1" ht="37.5" x14ac:dyDescent="0.3">
      <c r="A70" s="720"/>
      <c r="B70" s="376"/>
      <c r="C70" s="376">
        <v>5</v>
      </c>
      <c r="D70" s="376"/>
      <c r="E70" s="376"/>
      <c r="F70" s="377" t="s">
        <v>660</v>
      </c>
      <c r="G70" s="377"/>
      <c r="H70" s="377"/>
      <c r="I70" s="377"/>
      <c r="J70" s="380"/>
      <c r="K70" s="381"/>
      <c r="L70" s="381"/>
      <c r="M70" s="380"/>
      <c r="N70" s="381"/>
      <c r="O70" s="380" t="s">
        <v>12</v>
      </c>
      <c r="P70" s="380" t="s">
        <v>15</v>
      </c>
      <c r="Q70" s="382" t="s">
        <v>266</v>
      </c>
      <c r="R70" s="383">
        <v>1</v>
      </c>
      <c r="S70" s="384" t="s">
        <v>248</v>
      </c>
      <c r="T70" s="385">
        <v>0.2</v>
      </c>
      <c r="U70" s="385">
        <v>0.25</v>
      </c>
      <c r="V70" s="721"/>
      <c r="W70" s="385">
        <v>0.25</v>
      </c>
      <c r="X70" s="721"/>
      <c r="Y70" s="385">
        <v>0.25</v>
      </c>
      <c r="Z70" s="721"/>
      <c r="AA70" s="385">
        <v>0.25</v>
      </c>
      <c r="AB70" s="721"/>
      <c r="AC70" s="721"/>
      <c r="AD70" s="721"/>
      <c r="AE70" s="721"/>
      <c r="AF70" s="721"/>
      <c r="AG70" s="387" t="s">
        <v>41</v>
      </c>
      <c r="AH70" s="388">
        <f>+AH71+AH75+AH79+AH83+AH87</f>
        <v>0</v>
      </c>
      <c r="AI70" s="719"/>
      <c r="AJ70" s="719"/>
      <c r="AK70" s="719"/>
      <c r="AL70" s="719"/>
      <c r="AM70" s="719"/>
      <c r="AN70" s="719"/>
      <c r="AO70" s="719"/>
      <c r="AP70" s="719"/>
      <c r="AQ70" s="719"/>
      <c r="AR70" s="719"/>
      <c r="AS70" s="719"/>
      <c r="AT70" s="719"/>
      <c r="AU70" s="719"/>
      <c r="AV70" s="719"/>
      <c r="AW70" s="719"/>
      <c r="AX70" s="719"/>
      <c r="AY70" s="719"/>
      <c r="AZ70" s="719"/>
      <c r="BA70" s="719"/>
      <c r="BB70" s="719"/>
      <c r="BC70" s="719"/>
      <c r="BD70" s="719"/>
      <c r="BE70" s="719"/>
      <c r="BF70" s="719"/>
      <c r="BG70" s="719"/>
      <c r="BH70" s="719"/>
    </row>
    <row r="71" spans="1:60" s="726" customFormat="1" ht="37.5" x14ac:dyDescent="0.3">
      <c r="A71" s="723"/>
      <c r="B71" s="390"/>
      <c r="C71" s="390">
        <v>5</v>
      </c>
      <c r="D71" s="390">
        <v>5</v>
      </c>
      <c r="E71" s="390"/>
      <c r="F71" s="392"/>
      <c r="G71" s="392" t="s">
        <v>661</v>
      </c>
      <c r="H71" s="392"/>
      <c r="I71" s="392"/>
      <c r="J71" s="394"/>
      <c r="K71" s="395"/>
      <c r="L71" s="395"/>
      <c r="M71" s="394"/>
      <c r="N71" s="395"/>
      <c r="O71" s="394" t="s">
        <v>12</v>
      </c>
      <c r="P71" s="394" t="s">
        <v>15</v>
      </c>
      <c r="Q71" s="396" t="s">
        <v>581</v>
      </c>
      <c r="R71" s="397">
        <v>1</v>
      </c>
      <c r="S71" s="398"/>
      <c r="T71" s="399">
        <v>0.2</v>
      </c>
      <c r="U71" s="400">
        <v>0.25</v>
      </c>
      <c r="V71" s="395"/>
      <c r="W71" s="400">
        <v>0.25</v>
      </c>
      <c r="X71" s="395"/>
      <c r="Y71" s="400">
        <v>0.25</v>
      </c>
      <c r="Z71" s="724"/>
      <c r="AA71" s="400">
        <v>0.25</v>
      </c>
      <c r="AB71" s="724"/>
      <c r="AC71" s="724"/>
      <c r="AD71" s="724"/>
      <c r="AE71" s="724"/>
      <c r="AF71" s="724"/>
      <c r="AG71" s="394" t="s">
        <v>41</v>
      </c>
      <c r="AH71" s="401">
        <f>SUM(AH72:AH74)</f>
        <v>0</v>
      </c>
      <c r="AI71" s="719"/>
      <c r="AJ71" s="719"/>
      <c r="AK71" s="719"/>
      <c r="AL71" s="719"/>
      <c r="AM71" s="719"/>
      <c r="AN71" s="719"/>
      <c r="AO71" s="719"/>
      <c r="AP71" s="719"/>
      <c r="AQ71" s="719"/>
      <c r="AR71" s="719"/>
      <c r="AS71" s="719"/>
      <c r="AT71" s="719"/>
      <c r="AU71" s="719"/>
      <c r="AV71" s="719"/>
      <c r="AW71" s="719"/>
      <c r="AX71" s="719"/>
      <c r="AY71" s="719"/>
      <c r="AZ71" s="719"/>
      <c r="BA71" s="719"/>
      <c r="BB71" s="719"/>
      <c r="BC71" s="719"/>
      <c r="BD71" s="719"/>
      <c r="BE71" s="719"/>
      <c r="BF71" s="719"/>
      <c r="BG71" s="719"/>
      <c r="BH71" s="719"/>
    </row>
    <row r="72" spans="1:60" s="731" customFormat="1" ht="38.450000000000003" customHeight="1" x14ac:dyDescent="0.3">
      <c r="A72" s="727" t="str">
        <f t="shared" ref="A72:A74" si="13">+ CONCATENATE("ID", "-", B72, "-",C72, ".", D72, ".", E72)</f>
        <v>ID-DTI-5.5.1</v>
      </c>
      <c r="B72" s="404" t="s">
        <v>51</v>
      </c>
      <c r="C72" s="404">
        <v>5</v>
      </c>
      <c r="D72" s="404">
        <v>5</v>
      </c>
      <c r="E72" s="404">
        <v>1</v>
      </c>
      <c r="F72" s="405"/>
      <c r="G72" s="728"/>
      <c r="H72" s="405" t="s">
        <v>662</v>
      </c>
      <c r="I72" s="728"/>
      <c r="J72" s="742" t="s">
        <v>663</v>
      </c>
      <c r="K72" s="404" t="s">
        <v>51</v>
      </c>
      <c r="L72" s="404" t="s">
        <v>586</v>
      </c>
      <c r="M72" s="408" t="s">
        <v>72</v>
      </c>
      <c r="N72" s="404" t="s">
        <v>59</v>
      </c>
      <c r="O72" s="408" t="s">
        <v>12</v>
      </c>
      <c r="P72" s="408" t="s">
        <v>15</v>
      </c>
      <c r="Q72" s="409"/>
      <c r="R72" s="410"/>
      <c r="S72" s="410"/>
      <c r="T72" s="404"/>
      <c r="U72" s="410"/>
      <c r="V72" s="410"/>
      <c r="W72" s="410"/>
      <c r="X72" s="410"/>
      <c r="Y72" s="410"/>
      <c r="Z72" s="729"/>
      <c r="AA72" s="729"/>
      <c r="AB72" s="729"/>
      <c r="AC72" s="729"/>
      <c r="AD72" s="729"/>
      <c r="AE72" s="729"/>
      <c r="AF72" s="729"/>
      <c r="AG72" s="408" t="s">
        <v>41</v>
      </c>
      <c r="AH72" s="413">
        <v>0</v>
      </c>
    </row>
    <row r="73" spans="1:60" s="731" customFormat="1" ht="33" customHeight="1" x14ac:dyDescent="0.3">
      <c r="A73" s="727" t="str">
        <f t="shared" si="13"/>
        <v>ID-DTI-5.5.3</v>
      </c>
      <c r="B73" s="404" t="s">
        <v>51</v>
      </c>
      <c r="C73" s="404">
        <v>5</v>
      </c>
      <c r="D73" s="404">
        <v>5</v>
      </c>
      <c r="E73" s="404">
        <v>3</v>
      </c>
      <c r="F73" s="405"/>
      <c r="G73" s="728"/>
      <c r="H73" s="405" t="s">
        <v>627</v>
      </c>
      <c r="I73" s="728"/>
      <c r="J73" s="408" t="s">
        <v>664</v>
      </c>
      <c r="K73" s="404" t="s">
        <v>51</v>
      </c>
      <c r="L73" s="404" t="s">
        <v>586</v>
      </c>
      <c r="M73" s="408" t="s">
        <v>72</v>
      </c>
      <c r="N73" s="404" t="s">
        <v>59</v>
      </c>
      <c r="O73" s="408" t="s">
        <v>12</v>
      </c>
      <c r="P73" s="408" t="s">
        <v>15</v>
      </c>
      <c r="Q73" s="409"/>
      <c r="R73" s="410"/>
      <c r="S73" s="410"/>
      <c r="T73" s="404"/>
      <c r="U73" s="410"/>
      <c r="V73" s="410"/>
      <c r="W73" s="410"/>
      <c r="X73" s="410"/>
      <c r="Y73" s="410"/>
      <c r="Z73" s="729"/>
      <c r="AA73" s="729"/>
      <c r="AB73" s="729"/>
      <c r="AC73" s="729"/>
      <c r="AD73" s="729"/>
      <c r="AE73" s="729"/>
      <c r="AF73" s="729"/>
      <c r="AG73" s="408" t="s">
        <v>41</v>
      </c>
      <c r="AH73" s="413">
        <v>0</v>
      </c>
    </row>
    <row r="74" spans="1:60" s="731" customFormat="1" ht="39" customHeight="1" x14ac:dyDescent="0.3">
      <c r="A74" s="727" t="str">
        <f t="shared" si="13"/>
        <v>ID-DTI-5.5.4</v>
      </c>
      <c r="B74" s="404" t="s">
        <v>51</v>
      </c>
      <c r="C74" s="404">
        <v>5</v>
      </c>
      <c r="D74" s="404">
        <v>5</v>
      </c>
      <c r="E74" s="404">
        <v>4</v>
      </c>
      <c r="F74" s="405"/>
      <c r="G74" s="728"/>
      <c r="H74" s="743" t="s">
        <v>647</v>
      </c>
      <c r="I74" s="728"/>
      <c r="J74" s="742" t="s">
        <v>657</v>
      </c>
      <c r="K74" s="404" t="s">
        <v>51</v>
      </c>
      <c r="L74" s="404" t="s">
        <v>586</v>
      </c>
      <c r="M74" s="408" t="s">
        <v>72</v>
      </c>
      <c r="N74" s="404" t="s">
        <v>59</v>
      </c>
      <c r="O74" s="408" t="s">
        <v>12</v>
      </c>
      <c r="P74" s="408" t="s">
        <v>15</v>
      </c>
      <c r="Q74" s="409"/>
      <c r="R74" s="410"/>
      <c r="S74" s="410"/>
      <c r="T74" s="404"/>
      <c r="U74" s="410"/>
      <c r="V74" s="410"/>
      <c r="W74" s="410"/>
      <c r="X74" s="410"/>
      <c r="Y74" s="410"/>
      <c r="Z74" s="729"/>
      <c r="AA74" s="729"/>
      <c r="AB74" s="729"/>
      <c r="AC74" s="729"/>
      <c r="AD74" s="729"/>
      <c r="AE74" s="729"/>
      <c r="AF74" s="729"/>
      <c r="AG74" s="408" t="s">
        <v>41</v>
      </c>
      <c r="AH74" s="413">
        <v>0</v>
      </c>
    </row>
    <row r="75" spans="1:60" s="726" customFormat="1" ht="37.5" x14ac:dyDescent="0.3">
      <c r="A75" s="723"/>
      <c r="B75" s="390"/>
      <c r="C75" s="390">
        <v>5</v>
      </c>
      <c r="D75" s="390">
        <v>6</v>
      </c>
      <c r="E75" s="390"/>
      <c r="F75" s="392"/>
      <c r="G75" s="392" t="s">
        <v>665</v>
      </c>
      <c r="H75" s="392"/>
      <c r="I75" s="392"/>
      <c r="J75" s="394"/>
      <c r="K75" s="395"/>
      <c r="L75" s="395"/>
      <c r="M75" s="394"/>
      <c r="N75" s="395"/>
      <c r="O75" s="394" t="s">
        <v>12</v>
      </c>
      <c r="P75" s="394" t="s">
        <v>15</v>
      </c>
      <c r="Q75" s="396" t="s">
        <v>581</v>
      </c>
      <c r="R75" s="397">
        <v>1</v>
      </c>
      <c r="S75" s="398"/>
      <c r="T75" s="399">
        <v>0.2</v>
      </c>
      <c r="U75" s="400">
        <v>0.25</v>
      </c>
      <c r="V75" s="395"/>
      <c r="W75" s="400">
        <v>0.25</v>
      </c>
      <c r="X75" s="395"/>
      <c r="Y75" s="400">
        <v>0.25</v>
      </c>
      <c r="Z75" s="724"/>
      <c r="AA75" s="400">
        <v>0.25</v>
      </c>
      <c r="AB75" s="724"/>
      <c r="AC75" s="724"/>
      <c r="AD75" s="724"/>
      <c r="AE75" s="724"/>
      <c r="AF75" s="724"/>
      <c r="AG75" s="394" t="s">
        <v>41</v>
      </c>
      <c r="AH75" s="401">
        <f>SUM(AH76:AH78)</f>
        <v>0</v>
      </c>
      <c r="AI75" s="719"/>
      <c r="AJ75" s="719"/>
      <c r="AK75" s="719"/>
      <c r="AL75" s="719"/>
      <c r="AM75" s="719"/>
      <c r="AN75" s="719"/>
      <c r="AO75" s="719"/>
      <c r="AP75" s="719"/>
      <c r="AQ75" s="719"/>
      <c r="AR75" s="719"/>
      <c r="AS75" s="719"/>
      <c r="AT75" s="719"/>
      <c r="AU75" s="719"/>
      <c r="AV75" s="719"/>
      <c r="AW75" s="719"/>
      <c r="AX75" s="719"/>
      <c r="AY75" s="719"/>
      <c r="AZ75" s="719"/>
      <c r="BA75" s="719"/>
      <c r="BB75" s="719"/>
      <c r="BC75" s="719"/>
      <c r="BD75" s="719"/>
      <c r="BE75" s="719"/>
      <c r="BF75" s="719"/>
      <c r="BG75" s="719"/>
      <c r="BH75" s="719"/>
    </row>
    <row r="76" spans="1:60" s="731" customFormat="1" ht="30" customHeight="1" x14ac:dyDescent="0.3">
      <c r="A76" s="727" t="str">
        <f t="shared" ref="A76:A78" si="14">+ CONCATENATE("ID", "-", B76, "-",C76, ".", D76, ".", E76)</f>
        <v>ID-DTI-5.6.1</v>
      </c>
      <c r="B76" s="404" t="s">
        <v>51</v>
      </c>
      <c r="C76" s="404">
        <v>5</v>
      </c>
      <c r="D76" s="404">
        <v>6</v>
      </c>
      <c r="E76" s="404">
        <v>1</v>
      </c>
      <c r="F76" s="405"/>
      <c r="G76" s="728"/>
      <c r="H76" s="405" t="s">
        <v>662</v>
      </c>
      <c r="I76" s="728"/>
      <c r="J76" s="742" t="s">
        <v>663</v>
      </c>
      <c r="K76" s="404" t="s">
        <v>51</v>
      </c>
      <c r="L76" s="404" t="s">
        <v>586</v>
      </c>
      <c r="M76" s="408" t="s">
        <v>72</v>
      </c>
      <c r="N76" s="404" t="s">
        <v>59</v>
      </c>
      <c r="O76" s="408" t="s">
        <v>12</v>
      </c>
      <c r="P76" s="408" t="s">
        <v>15</v>
      </c>
      <c r="Q76" s="409"/>
      <c r="R76" s="410"/>
      <c r="S76" s="410"/>
      <c r="T76" s="404"/>
      <c r="U76" s="410"/>
      <c r="V76" s="410"/>
      <c r="W76" s="410"/>
      <c r="X76" s="410"/>
      <c r="Y76" s="410"/>
      <c r="Z76" s="729"/>
      <c r="AA76" s="729"/>
      <c r="AB76" s="729"/>
      <c r="AC76" s="729"/>
      <c r="AD76" s="729"/>
      <c r="AE76" s="729"/>
      <c r="AF76" s="729"/>
      <c r="AG76" s="408" t="s">
        <v>41</v>
      </c>
      <c r="AH76" s="413">
        <v>0</v>
      </c>
    </row>
    <row r="77" spans="1:60" s="731" customFormat="1" ht="37.9" customHeight="1" x14ac:dyDescent="0.3">
      <c r="A77" s="727" t="str">
        <f t="shared" si="14"/>
        <v>ID-DTI-5.6.3</v>
      </c>
      <c r="B77" s="404" t="s">
        <v>51</v>
      </c>
      <c r="C77" s="404">
        <v>5</v>
      </c>
      <c r="D77" s="404">
        <v>6</v>
      </c>
      <c r="E77" s="404">
        <v>3</v>
      </c>
      <c r="F77" s="405"/>
      <c r="G77" s="728"/>
      <c r="H77" s="405" t="s">
        <v>627</v>
      </c>
      <c r="I77" s="728"/>
      <c r="J77" s="408" t="s">
        <v>664</v>
      </c>
      <c r="K77" s="404" t="s">
        <v>72</v>
      </c>
      <c r="L77" s="404" t="s">
        <v>586</v>
      </c>
      <c r="M77" s="408" t="s">
        <v>72</v>
      </c>
      <c r="N77" s="404" t="s">
        <v>59</v>
      </c>
      <c r="O77" s="408" t="s">
        <v>12</v>
      </c>
      <c r="P77" s="408" t="s">
        <v>15</v>
      </c>
      <c r="Q77" s="409"/>
      <c r="R77" s="410"/>
      <c r="S77" s="410"/>
      <c r="T77" s="404"/>
      <c r="U77" s="410"/>
      <c r="V77" s="410"/>
      <c r="W77" s="410"/>
      <c r="X77" s="410"/>
      <c r="Y77" s="410"/>
      <c r="Z77" s="729"/>
      <c r="AA77" s="729"/>
      <c r="AB77" s="729"/>
      <c r="AC77" s="729"/>
      <c r="AD77" s="729"/>
      <c r="AE77" s="729"/>
      <c r="AF77" s="729"/>
      <c r="AG77" s="408" t="s">
        <v>41</v>
      </c>
      <c r="AH77" s="413">
        <v>0</v>
      </c>
    </row>
    <row r="78" spans="1:60" s="731" customFormat="1" ht="36.6" customHeight="1" x14ac:dyDescent="0.3">
      <c r="A78" s="727" t="str">
        <f t="shared" si="14"/>
        <v>ID-DTI-5.6.4</v>
      </c>
      <c r="B78" s="404" t="s">
        <v>51</v>
      </c>
      <c r="C78" s="404">
        <v>5</v>
      </c>
      <c r="D78" s="404">
        <v>6</v>
      </c>
      <c r="E78" s="404">
        <v>4</v>
      </c>
      <c r="F78" s="405"/>
      <c r="G78" s="728"/>
      <c r="H78" s="743" t="s">
        <v>647</v>
      </c>
      <c r="I78" s="728"/>
      <c r="J78" s="742" t="s">
        <v>657</v>
      </c>
      <c r="K78" s="404" t="s">
        <v>51</v>
      </c>
      <c r="L78" s="404" t="s">
        <v>586</v>
      </c>
      <c r="M78" s="408" t="s">
        <v>72</v>
      </c>
      <c r="N78" s="404" t="s">
        <v>59</v>
      </c>
      <c r="O78" s="408" t="s">
        <v>12</v>
      </c>
      <c r="P78" s="408" t="s">
        <v>15</v>
      </c>
      <c r="Q78" s="409"/>
      <c r="R78" s="410"/>
      <c r="S78" s="410"/>
      <c r="T78" s="404"/>
      <c r="U78" s="410"/>
      <c r="V78" s="410"/>
      <c r="W78" s="410"/>
      <c r="X78" s="410"/>
      <c r="Y78" s="410"/>
      <c r="Z78" s="729"/>
      <c r="AA78" s="729"/>
      <c r="AB78" s="729"/>
      <c r="AC78" s="729"/>
      <c r="AD78" s="729"/>
      <c r="AE78" s="729"/>
      <c r="AF78" s="729"/>
      <c r="AG78" s="408" t="s">
        <v>41</v>
      </c>
      <c r="AH78" s="413">
        <v>0</v>
      </c>
    </row>
    <row r="79" spans="1:60" s="726" customFormat="1" ht="37.5" x14ac:dyDescent="0.3">
      <c r="A79" s="723"/>
      <c r="B79" s="390"/>
      <c r="C79" s="390">
        <v>5</v>
      </c>
      <c r="D79" s="390">
        <v>5</v>
      </c>
      <c r="E79" s="390"/>
      <c r="F79" s="392"/>
      <c r="G79" s="392" t="s">
        <v>666</v>
      </c>
      <c r="H79" s="392"/>
      <c r="I79" s="392"/>
      <c r="J79" s="394"/>
      <c r="K79" s="395"/>
      <c r="L79" s="395"/>
      <c r="M79" s="394"/>
      <c r="N79" s="395"/>
      <c r="O79" s="394" t="s">
        <v>12</v>
      </c>
      <c r="P79" s="394" t="s">
        <v>15</v>
      </c>
      <c r="Q79" s="396" t="s">
        <v>581</v>
      </c>
      <c r="R79" s="397">
        <v>1</v>
      </c>
      <c r="S79" s="398"/>
      <c r="T79" s="399">
        <v>0.2</v>
      </c>
      <c r="U79" s="400">
        <v>0.25</v>
      </c>
      <c r="V79" s="395"/>
      <c r="W79" s="400">
        <v>0.25</v>
      </c>
      <c r="X79" s="395"/>
      <c r="Y79" s="400">
        <v>0.25</v>
      </c>
      <c r="Z79" s="724"/>
      <c r="AA79" s="400">
        <v>0.25</v>
      </c>
      <c r="AB79" s="724"/>
      <c r="AC79" s="724"/>
      <c r="AD79" s="724"/>
      <c r="AE79" s="724"/>
      <c r="AF79" s="724"/>
      <c r="AG79" s="394" t="s">
        <v>41</v>
      </c>
      <c r="AH79" s="401">
        <f>SUM(AH80:AH82)</f>
        <v>0</v>
      </c>
      <c r="AI79" s="719"/>
      <c r="AJ79" s="719"/>
      <c r="AK79" s="719"/>
      <c r="AL79" s="719"/>
      <c r="AM79" s="719"/>
      <c r="AN79" s="719"/>
      <c r="AO79" s="719"/>
      <c r="AP79" s="719"/>
      <c r="AQ79" s="719"/>
      <c r="AR79" s="719"/>
      <c r="AS79" s="719"/>
      <c r="AT79" s="719"/>
      <c r="AU79" s="719"/>
      <c r="AV79" s="719"/>
      <c r="AW79" s="719"/>
      <c r="AX79" s="719"/>
      <c r="AY79" s="719"/>
      <c r="AZ79" s="719"/>
      <c r="BA79" s="719"/>
      <c r="BB79" s="719"/>
      <c r="BC79" s="719"/>
      <c r="BD79" s="719"/>
      <c r="BE79" s="719"/>
      <c r="BF79" s="719"/>
      <c r="BG79" s="719"/>
      <c r="BH79" s="719"/>
    </row>
    <row r="80" spans="1:60" s="731" customFormat="1" ht="39" customHeight="1" x14ac:dyDescent="0.3">
      <c r="A80" s="727" t="str">
        <f t="shared" ref="A80:A82" si="15">+ CONCATENATE("ID", "-", B80, "-",C80, ".", D80, ".", E80)</f>
        <v>ID-DTI-5.5.1</v>
      </c>
      <c r="B80" s="404" t="s">
        <v>51</v>
      </c>
      <c r="C80" s="404">
        <v>5</v>
      </c>
      <c r="D80" s="404">
        <v>5</v>
      </c>
      <c r="E80" s="404">
        <v>1</v>
      </c>
      <c r="F80" s="405"/>
      <c r="G80" s="728"/>
      <c r="H80" s="405" t="s">
        <v>662</v>
      </c>
      <c r="I80" s="728"/>
      <c r="J80" s="742" t="s">
        <v>663</v>
      </c>
      <c r="K80" s="404" t="s">
        <v>51</v>
      </c>
      <c r="L80" s="404" t="s">
        <v>586</v>
      </c>
      <c r="M80" s="408" t="s">
        <v>72</v>
      </c>
      <c r="N80" s="404" t="s">
        <v>59</v>
      </c>
      <c r="O80" s="408" t="s">
        <v>12</v>
      </c>
      <c r="P80" s="408" t="s">
        <v>15</v>
      </c>
      <c r="Q80" s="409"/>
      <c r="R80" s="410"/>
      <c r="S80" s="410"/>
      <c r="T80" s="404"/>
      <c r="U80" s="410"/>
      <c r="V80" s="410"/>
      <c r="W80" s="410"/>
      <c r="X80" s="410"/>
      <c r="Y80" s="410"/>
      <c r="Z80" s="729"/>
      <c r="AA80" s="729"/>
      <c r="AB80" s="729"/>
      <c r="AC80" s="729"/>
      <c r="AD80" s="729"/>
      <c r="AE80" s="729"/>
      <c r="AF80" s="729"/>
      <c r="AG80" s="408" t="s">
        <v>41</v>
      </c>
      <c r="AH80" s="413">
        <v>0</v>
      </c>
    </row>
    <row r="81" spans="1:60" s="731" customFormat="1" ht="35.450000000000003" customHeight="1" x14ac:dyDescent="0.3">
      <c r="A81" s="727" t="str">
        <f t="shared" si="15"/>
        <v>ID-DTI-5.5.3</v>
      </c>
      <c r="B81" s="404" t="s">
        <v>51</v>
      </c>
      <c r="C81" s="404">
        <v>5</v>
      </c>
      <c r="D81" s="404">
        <v>5</v>
      </c>
      <c r="E81" s="404">
        <v>3</v>
      </c>
      <c r="F81" s="405"/>
      <c r="G81" s="728"/>
      <c r="H81" s="405" t="s">
        <v>627</v>
      </c>
      <c r="I81" s="728"/>
      <c r="J81" s="408" t="s">
        <v>664</v>
      </c>
      <c r="K81" s="404" t="s">
        <v>72</v>
      </c>
      <c r="L81" s="404" t="s">
        <v>586</v>
      </c>
      <c r="M81" s="408" t="s">
        <v>72</v>
      </c>
      <c r="N81" s="404" t="s">
        <v>59</v>
      </c>
      <c r="O81" s="408" t="s">
        <v>12</v>
      </c>
      <c r="P81" s="408" t="s">
        <v>15</v>
      </c>
      <c r="Q81" s="409"/>
      <c r="R81" s="410"/>
      <c r="S81" s="410"/>
      <c r="T81" s="404"/>
      <c r="U81" s="410"/>
      <c r="V81" s="410"/>
      <c r="W81" s="410"/>
      <c r="X81" s="410"/>
      <c r="Y81" s="410"/>
      <c r="Z81" s="729"/>
      <c r="AA81" s="729"/>
      <c r="AB81" s="729"/>
      <c r="AC81" s="729"/>
      <c r="AD81" s="729"/>
      <c r="AE81" s="729"/>
      <c r="AF81" s="729"/>
      <c r="AG81" s="408" t="s">
        <v>41</v>
      </c>
      <c r="AH81" s="413">
        <v>0</v>
      </c>
    </row>
    <row r="82" spans="1:60" s="731" customFormat="1" ht="36" customHeight="1" x14ac:dyDescent="0.3">
      <c r="A82" s="727" t="str">
        <f t="shared" si="15"/>
        <v>ID-DTI-5.5.4</v>
      </c>
      <c r="B82" s="404" t="s">
        <v>51</v>
      </c>
      <c r="C82" s="404">
        <v>5</v>
      </c>
      <c r="D82" s="404">
        <v>5</v>
      </c>
      <c r="E82" s="404">
        <v>4</v>
      </c>
      <c r="F82" s="405"/>
      <c r="G82" s="728"/>
      <c r="H82" s="743" t="s">
        <v>647</v>
      </c>
      <c r="I82" s="728"/>
      <c r="J82" s="742" t="s">
        <v>657</v>
      </c>
      <c r="K82" s="404" t="s">
        <v>51</v>
      </c>
      <c r="L82" s="404" t="s">
        <v>586</v>
      </c>
      <c r="M82" s="408" t="s">
        <v>72</v>
      </c>
      <c r="N82" s="404" t="s">
        <v>59</v>
      </c>
      <c r="O82" s="408" t="s">
        <v>12</v>
      </c>
      <c r="P82" s="408" t="s">
        <v>15</v>
      </c>
      <c r="Q82" s="409"/>
      <c r="R82" s="410"/>
      <c r="S82" s="410"/>
      <c r="T82" s="404"/>
      <c r="U82" s="410"/>
      <c r="V82" s="410"/>
      <c r="W82" s="410"/>
      <c r="X82" s="410"/>
      <c r="Y82" s="410"/>
      <c r="Z82" s="729"/>
      <c r="AA82" s="729"/>
      <c r="AB82" s="729"/>
      <c r="AC82" s="729"/>
      <c r="AD82" s="729"/>
      <c r="AE82" s="729"/>
      <c r="AF82" s="729"/>
      <c r="AG82" s="408" t="s">
        <v>41</v>
      </c>
      <c r="AH82" s="413">
        <v>0</v>
      </c>
    </row>
    <row r="83" spans="1:60" s="726" customFormat="1" ht="37.5" x14ac:dyDescent="0.3">
      <c r="A83" s="723"/>
      <c r="B83" s="390"/>
      <c r="C83" s="390">
        <v>5</v>
      </c>
      <c r="D83" s="390">
        <v>6</v>
      </c>
      <c r="E83" s="390"/>
      <c r="F83" s="392"/>
      <c r="G83" s="392" t="s">
        <v>667</v>
      </c>
      <c r="H83" s="392"/>
      <c r="I83" s="392"/>
      <c r="J83" s="394"/>
      <c r="K83" s="395"/>
      <c r="L83" s="395"/>
      <c r="M83" s="394"/>
      <c r="N83" s="395"/>
      <c r="O83" s="394" t="s">
        <v>12</v>
      </c>
      <c r="P83" s="394" t="s">
        <v>15</v>
      </c>
      <c r="Q83" s="396" t="s">
        <v>581</v>
      </c>
      <c r="R83" s="397">
        <v>1</v>
      </c>
      <c r="S83" s="398"/>
      <c r="T83" s="399">
        <v>0.2</v>
      </c>
      <c r="U83" s="400">
        <v>0.25</v>
      </c>
      <c r="V83" s="395"/>
      <c r="W83" s="400">
        <v>0.25</v>
      </c>
      <c r="X83" s="395"/>
      <c r="Y83" s="400">
        <v>0.25</v>
      </c>
      <c r="Z83" s="724"/>
      <c r="AA83" s="400">
        <v>0.25</v>
      </c>
      <c r="AB83" s="724"/>
      <c r="AC83" s="724"/>
      <c r="AD83" s="724"/>
      <c r="AE83" s="724"/>
      <c r="AF83" s="724"/>
      <c r="AG83" s="394" t="s">
        <v>41</v>
      </c>
      <c r="AH83" s="401">
        <f>SUM(AH84:AH86)</f>
        <v>0</v>
      </c>
      <c r="AI83" s="719"/>
      <c r="AJ83" s="719"/>
      <c r="AK83" s="719"/>
      <c r="AL83" s="719"/>
      <c r="AM83" s="719"/>
      <c r="AN83" s="719"/>
      <c r="AO83" s="719"/>
      <c r="AP83" s="719"/>
      <c r="AQ83" s="719"/>
      <c r="AR83" s="719"/>
      <c r="AS83" s="719"/>
      <c r="AT83" s="719"/>
      <c r="AU83" s="719"/>
      <c r="AV83" s="719"/>
      <c r="AW83" s="719"/>
      <c r="AX83" s="719"/>
      <c r="AY83" s="719"/>
      <c r="AZ83" s="719"/>
      <c r="BA83" s="719"/>
      <c r="BB83" s="719"/>
      <c r="BC83" s="719"/>
      <c r="BD83" s="719"/>
      <c r="BE83" s="719"/>
      <c r="BF83" s="719"/>
      <c r="BG83" s="719"/>
      <c r="BH83" s="719"/>
    </row>
    <row r="84" spans="1:60" s="731" customFormat="1" ht="37.5" x14ac:dyDescent="0.3">
      <c r="A84" s="727" t="str">
        <f t="shared" ref="A84:A86" si="16">+ CONCATENATE("ID", "-", B84, "-",C84, ".", D84, ".", E84)</f>
        <v>ID-DTI-5.6.1</v>
      </c>
      <c r="B84" s="404" t="s">
        <v>51</v>
      </c>
      <c r="C84" s="404">
        <v>5</v>
      </c>
      <c r="D84" s="404">
        <v>6</v>
      </c>
      <c r="E84" s="404">
        <v>1</v>
      </c>
      <c r="F84" s="405"/>
      <c r="G84" s="728"/>
      <c r="H84" s="405" t="s">
        <v>662</v>
      </c>
      <c r="I84" s="728"/>
      <c r="J84" s="742" t="s">
        <v>663</v>
      </c>
      <c r="K84" s="404" t="s">
        <v>51</v>
      </c>
      <c r="L84" s="404" t="s">
        <v>586</v>
      </c>
      <c r="M84" s="408" t="s">
        <v>72</v>
      </c>
      <c r="N84" s="404" t="s">
        <v>59</v>
      </c>
      <c r="O84" s="408" t="s">
        <v>12</v>
      </c>
      <c r="P84" s="408" t="s">
        <v>15</v>
      </c>
      <c r="Q84" s="409"/>
      <c r="R84" s="410"/>
      <c r="S84" s="410"/>
      <c r="T84" s="404"/>
      <c r="U84" s="410"/>
      <c r="V84" s="410"/>
      <c r="W84" s="410"/>
      <c r="X84" s="410"/>
      <c r="Y84" s="410"/>
      <c r="Z84" s="729"/>
      <c r="AA84" s="729"/>
      <c r="AB84" s="729"/>
      <c r="AC84" s="729"/>
      <c r="AD84" s="729"/>
      <c r="AE84" s="729"/>
      <c r="AF84" s="729"/>
      <c r="AG84" s="408" t="s">
        <v>41</v>
      </c>
      <c r="AH84" s="413">
        <v>0</v>
      </c>
    </row>
    <row r="85" spans="1:60" s="731" customFormat="1" ht="30.75" customHeight="1" x14ac:dyDescent="0.3">
      <c r="A85" s="727" t="str">
        <f t="shared" si="16"/>
        <v>ID-DTI-5.6.3</v>
      </c>
      <c r="B85" s="404" t="s">
        <v>51</v>
      </c>
      <c r="C85" s="404">
        <v>5</v>
      </c>
      <c r="D85" s="404">
        <v>6</v>
      </c>
      <c r="E85" s="404">
        <v>3</v>
      </c>
      <c r="F85" s="405"/>
      <c r="G85" s="728"/>
      <c r="H85" s="405" t="s">
        <v>627</v>
      </c>
      <c r="I85" s="728"/>
      <c r="J85" s="408" t="s">
        <v>664</v>
      </c>
      <c r="K85" s="404" t="s">
        <v>72</v>
      </c>
      <c r="L85" s="404" t="s">
        <v>586</v>
      </c>
      <c r="M85" s="408" t="s">
        <v>72</v>
      </c>
      <c r="N85" s="404" t="s">
        <v>59</v>
      </c>
      <c r="O85" s="408" t="s">
        <v>12</v>
      </c>
      <c r="P85" s="408" t="s">
        <v>15</v>
      </c>
      <c r="Q85" s="409"/>
      <c r="R85" s="410"/>
      <c r="S85" s="410"/>
      <c r="T85" s="404"/>
      <c r="U85" s="410"/>
      <c r="V85" s="410"/>
      <c r="W85" s="410"/>
      <c r="X85" s="410"/>
      <c r="Y85" s="410"/>
      <c r="Z85" s="729"/>
      <c r="AA85" s="729"/>
      <c r="AB85" s="729"/>
      <c r="AC85" s="729"/>
      <c r="AD85" s="729"/>
      <c r="AE85" s="729"/>
      <c r="AF85" s="729"/>
      <c r="AG85" s="408" t="s">
        <v>41</v>
      </c>
      <c r="AH85" s="413">
        <v>0</v>
      </c>
    </row>
    <row r="86" spans="1:60" s="731" customFormat="1" ht="30.75" customHeight="1" x14ac:dyDescent="0.3">
      <c r="A86" s="727" t="str">
        <f t="shared" si="16"/>
        <v>ID-DTI-5.6.4</v>
      </c>
      <c r="B86" s="404" t="s">
        <v>51</v>
      </c>
      <c r="C86" s="404">
        <v>5</v>
      </c>
      <c r="D86" s="404">
        <v>6</v>
      </c>
      <c r="E86" s="404">
        <v>4</v>
      </c>
      <c r="F86" s="405"/>
      <c r="G86" s="728"/>
      <c r="H86" s="743" t="s">
        <v>647</v>
      </c>
      <c r="I86" s="728"/>
      <c r="J86" s="742" t="s">
        <v>657</v>
      </c>
      <c r="K86" s="404" t="s">
        <v>51</v>
      </c>
      <c r="L86" s="404" t="s">
        <v>586</v>
      </c>
      <c r="M86" s="408" t="s">
        <v>72</v>
      </c>
      <c r="N86" s="404" t="s">
        <v>59</v>
      </c>
      <c r="O86" s="408" t="s">
        <v>12</v>
      </c>
      <c r="P86" s="408" t="s">
        <v>15</v>
      </c>
      <c r="Q86" s="409"/>
      <c r="R86" s="410"/>
      <c r="S86" s="410"/>
      <c r="T86" s="404"/>
      <c r="U86" s="410"/>
      <c r="V86" s="410"/>
      <c r="W86" s="410"/>
      <c r="X86" s="410"/>
      <c r="Y86" s="410"/>
      <c r="Z86" s="729"/>
      <c r="AA86" s="729"/>
      <c r="AB86" s="729"/>
      <c r="AC86" s="729"/>
      <c r="AD86" s="729"/>
      <c r="AE86" s="729"/>
      <c r="AF86" s="729"/>
      <c r="AG86" s="408" t="s">
        <v>41</v>
      </c>
      <c r="AH86" s="413">
        <v>0</v>
      </c>
    </row>
    <row r="87" spans="1:60" s="726" customFormat="1" ht="37.5" x14ac:dyDescent="0.3">
      <c r="A87" s="723"/>
      <c r="B87" s="390"/>
      <c r="C87" s="390">
        <v>5</v>
      </c>
      <c r="D87" s="390">
        <v>7</v>
      </c>
      <c r="E87" s="390"/>
      <c r="F87" s="392"/>
      <c r="G87" s="392" t="s">
        <v>668</v>
      </c>
      <c r="H87" s="392"/>
      <c r="I87" s="392"/>
      <c r="J87" s="394"/>
      <c r="K87" s="395"/>
      <c r="L87" s="395"/>
      <c r="M87" s="394"/>
      <c r="N87" s="395"/>
      <c r="O87" s="394" t="s">
        <v>12</v>
      </c>
      <c r="P87" s="394" t="s">
        <v>15</v>
      </c>
      <c r="Q87" s="396" t="s">
        <v>581</v>
      </c>
      <c r="R87" s="397">
        <v>1</v>
      </c>
      <c r="S87" s="398"/>
      <c r="T87" s="399">
        <v>0.2</v>
      </c>
      <c r="U87" s="400">
        <v>0.25</v>
      </c>
      <c r="V87" s="395"/>
      <c r="W87" s="400">
        <v>0.25</v>
      </c>
      <c r="X87" s="395"/>
      <c r="Y87" s="400">
        <v>0.25</v>
      </c>
      <c r="Z87" s="724"/>
      <c r="AA87" s="400">
        <v>0.25</v>
      </c>
      <c r="AB87" s="724"/>
      <c r="AC87" s="724"/>
      <c r="AD87" s="724"/>
      <c r="AE87" s="724"/>
      <c r="AF87" s="724"/>
      <c r="AG87" s="394" t="s">
        <v>41</v>
      </c>
      <c r="AH87" s="401">
        <f>SUM(AH88:AH90)</f>
        <v>0</v>
      </c>
      <c r="AI87" s="719"/>
      <c r="AJ87" s="719"/>
      <c r="AK87" s="719"/>
      <c r="AL87" s="719"/>
      <c r="AM87" s="719"/>
      <c r="AN87" s="719"/>
      <c r="AO87" s="719"/>
      <c r="AP87" s="719"/>
      <c r="AQ87" s="719"/>
      <c r="AR87" s="719"/>
      <c r="AS87" s="719"/>
      <c r="AT87" s="719"/>
      <c r="AU87" s="719"/>
      <c r="AV87" s="719"/>
      <c r="AW87" s="719"/>
      <c r="AX87" s="719"/>
      <c r="AY87" s="719"/>
      <c r="AZ87" s="719"/>
      <c r="BA87" s="719"/>
      <c r="BB87" s="719"/>
      <c r="BC87" s="719"/>
      <c r="BD87" s="719"/>
      <c r="BE87" s="719"/>
      <c r="BF87" s="719"/>
      <c r="BG87" s="719"/>
      <c r="BH87" s="719"/>
    </row>
    <row r="88" spans="1:60" s="717" customFormat="1" ht="27.75" customHeight="1" x14ac:dyDescent="0.3">
      <c r="A88" s="727" t="str">
        <f>+ CONCATENATE("ID", "-", B88, "-",C88, ".", D88, ".", E88)</f>
        <v>ID-DTI-5.7.1</v>
      </c>
      <c r="B88" s="404" t="s">
        <v>51</v>
      </c>
      <c r="C88" s="404">
        <v>5</v>
      </c>
      <c r="D88" s="404">
        <v>7</v>
      </c>
      <c r="E88" s="404">
        <v>1</v>
      </c>
      <c r="F88" s="439"/>
      <c r="G88" s="439"/>
      <c r="H88" s="405" t="s">
        <v>669</v>
      </c>
      <c r="I88" s="439"/>
      <c r="J88" s="441" t="s">
        <v>670</v>
      </c>
      <c r="K88" s="437" t="s">
        <v>51</v>
      </c>
      <c r="L88" s="404" t="s">
        <v>586</v>
      </c>
      <c r="M88" s="408" t="s">
        <v>72</v>
      </c>
      <c r="N88" s="404" t="s">
        <v>59</v>
      </c>
      <c r="O88" s="408" t="s">
        <v>12</v>
      </c>
      <c r="P88" s="408" t="s">
        <v>15</v>
      </c>
      <c r="Q88" s="409"/>
      <c r="R88" s="410"/>
      <c r="S88" s="410"/>
      <c r="T88" s="404"/>
      <c r="U88" s="410"/>
      <c r="V88" s="410"/>
      <c r="W88" s="410"/>
      <c r="X88" s="410"/>
      <c r="Y88" s="410"/>
      <c r="Z88" s="729"/>
      <c r="AA88" s="729"/>
      <c r="AB88" s="729"/>
      <c r="AC88" s="729"/>
      <c r="AD88" s="729"/>
      <c r="AE88" s="729"/>
      <c r="AF88" s="729"/>
      <c r="AG88" s="408" t="s">
        <v>41</v>
      </c>
      <c r="AH88" s="413">
        <v>0</v>
      </c>
    </row>
    <row r="89" spans="1:60" s="731" customFormat="1" ht="37.5" x14ac:dyDescent="0.3">
      <c r="A89" s="727" t="str">
        <f t="shared" ref="A89:A90" si="17">+ CONCATENATE("ID", "-", B89, "-",C89, ".", D89, ".", E89)</f>
        <v>ID-DTI-5.7.2</v>
      </c>
      <c r="B89" s="404" t="s">
        <v>51</v>
      </c>
      <c r="C89" s="404">
        <v>5</v>
      </c>
      <c r="D89" s="404">
        <v>7</v>
      </c>
      <c r="E89" s="746">
        <v>2</v>
      </c>
      <c r="F89" s="405"/>
      <c r="G89" s="728"/>
      <c r="H89" s="743" t="s">
        <v>671</v>
      </c>
      <c r="I89" s="728"/>
      <c r="J89" s="441" t="s">
        <v>670</v>
      </c>
      <c r="K89" s="404" t="s">
        <v>51</v>
      </c>
      <c r="L89" s="404" t="s">
        <v>586</v>
      </c>
      <c r="M89" s="408" t="s">
        <v>72</v>
      </c>
      <c r="N89" s="404" t="s">
        <v>59</v>
      </c>
      <c r="O89" s="408" t="s">
        <v>12</v>
      </c>
      <c r="P89" s="408" t="s">
        <v>15</v>
      </c>
      <c r="Q89" s="409"/>
      <c r="R89" s="410"/>
      <c r="S89" s="410"/>
      <c r="T89" s="404"/>
      <c r="U89" s="410"/>
      <c r="V89" s="410"/>
      <c r="W89" s="410"/>
      <c r="X89" s="410"/>
      <c r="Y89" s="410"/>
      <c r="Z89" s="729"/>
      <c r="AA89" s="729"/>
      <c r="AB89" s="729"/>
      <c r="AC89" s="729"/>
      <c r="AD89" s="729"/>
      <c r="AE89" s="729"/>
      <c r="AF89" s="729"/>
      <c r="AG89" s="408" t="s">
        <v>41</v>
      </c>
      <c r="AH89" s="413">
        <v>0</v>
      </c>
    </row>
    <row r="90" spans="1:60" s="731" customFormat="1" ht="41.25" customHeight="1" x14ac:dyDescent="0.3">
      <c r="A90" s="727" t="str">
        <f t="shared" si="17"/>
        <v>ID-DTI-5.7.3</v>
      </c>
      <c r="B90" s="404" t="s">
        <v>51</v>
      </c>
      <c r="C90" s="404">
        <v>5</v>
      </c>
      <c r="D90" s="404">
        <v>7</v>
      </c>
      <c r="E90" s="404">
        <v>3</v>
      </c>
      <c r="F90" s="405"/>
      <c r="G90" s="728"/>
      <c r="H90" s="405" t="s">
        <v>627</v>
      </c>
      <c r="I90" s="728"/>
      <c r="J90" s="441" t="s">
        <v>670</v>
      </c>
      <c r="K90" s="404" t="s">
        <v>72</v>
      </c>
      <c r="L90" s="404" t="s">
        <v>586</v>
      </c>
      <c r="M90" s="408" t="s">
        <v>72</v>
      </c>
      <c r="N90" s="404" t="s">
        <v>59</v>
      </c>
      <c r="O90" s="408" t="s">
        <v>12</v>
      </c>
      <c r="P90" s="408" t="s">
        <v>15</v>
      </c>
      <c r="Q90" s="409"/>
      <c r="R90" s="410"/>
      <c r="S90" s="410"/>
      <c r="T90" s="404"/>
      <c r="U90" s="410"/>
      <c r="V90" s="410"/>
      <c r="W90" s="410"/>
      <c r="X90" s="410"/>
      <c r="Y90" s="410"/>
      <c r="Z90" s="729"/>
      <c r="AA90" s="729"/>
      <c r="AB90" s="729"/>
      <c r="AC90" s="729"/>
      <c r="AD90" s="729"/>
      <c r="AE90" s="729"/>
      <c r="AF90" s="729"/>
      <c r="AG90" s="408" t="s">
        <v>41</v>
      </c>
      <c r="AH90" s="413">
        <v>0</v>
      </c>
    </row>
    <row r="91" spans="1:60" s="722" customFormat="1" ht="37.5" x14ac:dyDescent="0.3">
      <c r="A91" s="720"/>
      <c r="B91" s="376"/>
      <c r="C91" s="376">
        <v>6</v>
      </c>
      <c r="D91" s="376"/>
      <c r="E91" s="376"/>
      <c r="F91" s="466" t="s">
        <v>672</v>
      </c>
      <c r="G91" s="466"/>
      <c r="H91" s="466"/>
      <c r="I91" s="466"/>
      <c r="J91" s="470"/>
      <c r="K91" s="381"/>
      <c r="L91" s="381"/>
      <c r="M91" s="380"/>
      <c r="N91" s="381"/>
      <c r="O91" s="380" t="s">
        <v>12</v>
      </c>
      <c r="P91" s="380" t="s">
        <v>15</v>
      </c>
      <c r="Q91" s="382" t="s">
        <v>673</v>
      </c>
      <c r="R91" s="383">
        <v>1</v>
      </c>
      <c r="S91" s="384" t="s">
        <v>248</v>
      </c>
      <c r="T91" s="385">
        <v>0.1</v>
      </c>
      <c r="U91" s="385">
        <v>0.25</v>
      </c>
      <c r="V91" s="721"/>
      <c r="W91" s="385">
        <v>0.25</v>
      </c>
      <c r="X91" s="721"/>
      <c r="Y91" s="385">
        <v>0.25</v>
      </c>
      <c r="Z91" s="721"/>
      <c r="AA91" s="385">
        <v>0.25</v>
      </c>
      <c r="AB91" s="721"/>
      <c r="AC91" s="721"/>
      <c r="AD91" s="721"/>
      <c r="AE91" s="721"/>
      <c r="AF91" s="721"/>
      <c r="AG91" s="387" t="s">
        <v>41</v>
      </c>
      <c r="AH91" s="388">
        <f>AH92</f>
        <v>0</v>
      </c>
      <c r="AI91" s="719"/>
      <c r="AJ91" s="719"/>
      <c r="AK91" s="719"/>
      <c r="AL91" s="719"/>
      <c r="AM91" s="719"/>
      <c r="AN91" s="719"/>
      <c r="AO91" s="719"/>
      <c r="AP91" s="719"/>
      <c r="AQ91" s="719"/>
      <c r="AR91" s="719"/>
      <c r="AS91" s="719"/>
      <c r="AT91" s="719"/>
      <c r="AU91" s="719"/>
      <c r="AV91" s="719"/>
      <c r="AW91" s="719"/>
      <c r="AX91" s="719"/>
      <c r="AY91" s="719"/>
      <c r="AZ91" s="719"/>
      <c r="BA91" s="719"/>
      <c r="BB91" s="719"/>
      <c r="BC91" s="719"/>
      <c r="BD91" s="719"/>
      <c r="BE91" s="719"/>
      <c r="BF91" s="719"/>
      <c r="BG91" s="719"/>
      <c r="BH91" s="719"/>
    </row>
    <row r="92" spans="1:60" s="726" customFormat="1" ht="37.5" x14ac:dyDescent="0.3">
      <c r="A92" s="723"/>
      <c r="B92" s="390"/>
      <c r="C92" s="390">
        <v>6</v>
      </c>
      <c r="D92" s="390">
        <v>1</v>
      </c>
      <c r="E92" s="390"/>
      <c r="F92" s="392"/>
      <c r="G92" s="392" t="s">
        <v>674</v>
      </c>
      <c r="H92" s="392"/>
      <c r="I92" s="392"/>
      <c r="J92" s="394"/>
      <c r="K92" s="395"/>
      <c r="L92" s="395"/>
      <c r="M92" s="394"/>
      <c r="N92" s="395"/>
      <c r="O92" s="394" t="s">
        <v>12</v>
      </c>
      <c r="P92" s="394" t="s">
        <v>15</v>
      </c>
      <c r="Q92" s="396" t="s">
        <v>581</v>
      </c>
      <c r="R92" s="397">
        <v>1</v>
      </c>
      <c r="S92" s="398"/>
      <c r="T92" s="399">
        <v>1</v>
      </c>
      <c r="U92" s="400">
        <v>0.25</v>
      </c>
      <c r="V92" s="395"/>
      <c r="W92" s="400">
        <v>0.25</v>
      </c>
      <c r="X92" s="395"/>
      <c r="Y92" s="400">
        <v>0.25</v>
      </c>
      <c r="Z92" s="724"/>
      <c r="AA92" s="400">
        <v>0.25</v>
      </c>
      <c r="AB92" s="724"/>
      <c r="AC92" s="724"/>
      <c r="AD92" s="724"/>
      <c r="AE92" s="724"/>
      <c r="AF92" s="724"/>
      <c r="AG92" s="394" t="s">
        <v>41</v>
      </c>
      <c r="AH92" s="401">
        <f>SUM(AH93:AH93)</f>
        <v>0</v>
      </c>
      <c r="AI92" s="719"/>
      <c r="AJ92" s="719"/>
      <c r="AK92" s="719"/>
      <c r="AL92" s="719"/>
      <c r="AM92" s="719"/>
      <c r="AN92" s="719"/>
      <c r="AO92" s="719"/>
      <c r="AP92" s="719"/>
      <c r="AQ92" s="719"/>
      <c r="AR92" s="719"/>
      <c r="AS92" s="719"/>
      <c r="AT92" s="719"/>
      <c r="AU92" s="719"/>
      <c r="AV92" s="719"/>
      <c r="AW92" s="719"/>
      <c r="AX92" s="719"/>
      <c r="AY92" s="719"/>
      <c r="AZ92" s="719"/>
      <c r="BA92" s="719"/>
      <c r="BB92" s="719"/>
      <c r="BC92" s="719"/>
      <c r="BD92" s="719"/>
      <c r="BE92" s="719"/>
      <c r="BF92" s="719"/>
      <c r="BG92" s="719"/>
      <c r="BH92" s="719"/>
    </row>
    <row r="93" spans="1:60" s="731" customFormat="1" ht="37.5" x14ac:dyDescent="0.3">
      <c r="A93" s="727" t="str">
        <f t="shared" ref="A93" si="18">+ CONCATENATE("ID", "-", B93, "-",C93, ".", D93, ".", E93)</f>
        <v>ID-DTI-6.1.1</v>
      </c>
      <c r="B93" s="404" t="s">
        <v>51</v>
      </c>
      <c r="C93" s="404">
        <v>6</v>
      </c>
      <c r="D93" s="404">
        <v>1</v>
      </c>
      <c r="E93" s="404">
        <v>1</v>
      </c>
      <c r="F93" s="491"/>
      <c r="G93" s="747"/>
      <c r="H93" s="405" t="s">
        <v>675</v>
      </c>
      <c r="I93" s="747"/>
      <c r="J93" s="416" t="s">
        <v>383</v>
      </c>
      <c r="K93" s="404" t="s">
        <v>51</v>
      </c>
      <c r="L93" s="404" t="s">
        <v>586</v>
      </c>
      <c r="M93" s="408" t="s">
        <v>58</v>
      </c>
      <c r="N93" s="404" t="s">
        <v>59</v>
      </c>
      <c r="O93" s="408" t="s">
        <v>12</v>
      </c>
      <c r="P93" s="408" t="s">
        <v>15</v>
      </c>
      <c r="Q93" s="409"/>
      <c r="R93" s="410"/>
      <c r="S93" s="410"/>
      <c r="T93" s="404"/>
      <c r="U93" s="410"/>
      <c r="V93" s="410"/>
      <c r="W93" s="410"/>
      <c r="X93" s="410"/>
      <c r="Y93" s="410"/>
      <c r="Z93" s="729"/>
      <c r="AA93" s="729"/>
      <c r="AB93" s="729"/>
      <c r="AC93" s="729"/>
      <c r="AD93" s="729"/>
      <c r="AE93" s="729"/>
      <c r="AF93" s="729"/>
      <c r="AG93" s="408" t="s">
        <v>41</v>
      </c>
      <c r="AH93" s="413">
        <v>0</v>
      </c>
    </row>
    <row r="94" spans="1:60" s="719" customFormat="1" ht="18.75" x14ac:dyDescent="0.3">
      <c r="J94" s="748"/>
      <c r="L94" s="749"/>
      <c r="M94" s="749"/>
      <c r="O94" s="749"/>
      <c r="P94" s="749"/>
      <c r="Q94" s="748"/>
      <c r="T94" s="750"/>
      <c r="AG94" s="751" t="s">
        <v>676</v>
      </c>
      <c r="AH94" s="752">
        <f>AH5+AH12+AH17+AH36+AH45+AH70+AH91</f>
        <v>44880955.870000005</v>
      </c>
    </row>
    <row r="95" spans="1:60" s="719" customFormat="1" ht="18.75" x14ac:dyDescent="0.3">
      <c r="J95" s="748"/>
      <c r="L95" s="749"/>
      <c r="M95" s="749"/>
      <c r="O95" s="749"/>
      <c r="P95" s="749"/>
      <c r="Q95" s="748"/>
      <c r="T95" s="750"/>
      <c r="AG95" s="749"/>
    </row>
    <row r="96" spans="1:60" s="719" customFormat="1" ht="18.75" x14ac:dyDescent="0.3">
      <c r="J96" s="748"/>
      <c r="L96" s="753"/>
      <c r="M96" s="749"/>
      <c r="O96" s="749"/>
      <c r="P96" s="749"/>
      <c r="Q96" s="748"/>
      <c r="T96" s="750"/>
      <c r="AG96" s="749"/>
    </row>
    <row r="97" spans="2:34" s="719" customFormat="1" ht="19.5" thickBot="1" x14ac:dyDescent="0.35">
      <c r="J97" s="754"/>
      <c r="K97" s="754"/>
      <c r="L97" s="754"/>
      <c r="M97" s="754"/>
      <c r="O97" s="749"/>
      <c r="P97" s="749"/>
      <c r="Q97" s="748"/>
      <c r="T97" s="750"/>
      <c r="AG97" s="749"/>
    </row>
    <row r="98" spans="2:34" s="719" customFormat="1" ht="18.75" x14ac:dyDescent="0.3">
      <c r="F98" s="755"/>
      <c r="G98" s="755"/>
      <c r="H98" s="755"/>
      <c r="I98" s="755"/>
      <c r="J98" s="755" t="s">
        <v>677</v>
      </c>
      <c r="K98" s="755"/>
      <c r="L98" s="755"/>
      <c r="M98" s="755"/>
      <c r="O98" s="756"/>
      <c r="P98" s="756"/>
      <c r="Q98" s="748"/>
      <c r="T98" s="750"/>
      <c r="AG98" s="748"/>
    </row>
    <row r="99" spans="2:34" s="719" customFormat="1" ht="18.75" x14ac:dyDescent="0.3">
      <c r="J99" s="755" t="s">
        <v>678</v>
      </c>
      <c r="K99" s="755"/>
      <c r="L99" s="755"/>
      <c r="M99" s="755"/>
      <c r="O99" s="756"/>
      <c r="P99" s="756"/>
      <c r="Q99" s="748"/>
      <c r="T99" s="750"/>
      <c r="AG99" s="748"/>
    </row>
    <row r="100" spans="2:34" x14ac:dyDescent="0.2">
      <c r="B100" s="757"/>
      <c r="C100" s="757"/>
      <c r="D100" s="757"/>
      <c r="E100" s="757"/>
      <c r="F100" s="758"/>
      <c r="G100" s="758"/>
      <c r="H100" s="758"/>
      <c r="I100" s="758"/>
      <c r="J100" s="759"/>
      <c r="Q100" s="759"/>
      <c r="R100" s="757"/>
      <c r="S100" s="757"/>
      <c r="T100" s="762"/>
      <c r="U100" s="757"/>
      <c r="V100" s="757"/>
      <c r="W100" s="757"/>
      <c r="X100" s="757"/>
      <c r="Y100" s="757"/>
      <c r="Z100" s="757"/>
      <c r="AA100" s="757"/>
      <c r="AB100" s="757"/>
      <c r="AC100" s="757"/>
      <c r="AD100" s="757"/>
      <c r="AE100" s="757"/>
      <c r="AF100" s="757"/>
      <c r="AG100" s="761"/>
      <c r="AH100" s="757"/>
    </row>
    <row r="101" spans="2:34" x14ac:dyDescent="0.2">
      <c r="B101" s="757"/>
      <c r="C101" s="757"/>
      <c r="D101" s="757"/>
      <c r="E101" s="757"/>
      <c r="F101" s="758"/>
      <c r="G101" s="758"/>
      <c r="H101" s="758"/>
      <c r="I101" s="758"/>
      <c r="J101" s="759"/>
      <c r="K101" s="757"/>
      <c r="N101" s="757"/>
      <c r="Q101" s="759"/>
      <c r="R101" s="757"/>
      <c r="S101" s="757"/>
      <c r="T101" s="762"/>
      <c r="U101" s="757"/>
      <c r="V101" s="757"/>
      <c r="W101" s="757"/>
      <c r="X101" s="757"/>
      <c r="Y101" s="757"/>
      <c r="Z101" s="757"/>
      <c r="AA101" s="757"/>
      <c r="AB101" s="757"/>
      <c r="AC101" s="757"/>
      <c r="AD101" s="757"/>
      <c r="AE101" s="757"/>
      <c r="AF101" s="757"/>
      <c r="AG101" s="761"/>
      <c r="AH101" s="757"/>
    </row>
    <row r="102" spans="2:34" x14ac:dyDescent="0.2">
      <c r="B102" s="757"/>
      <c r="C102" s="757"/>
      <c r="D102" s="757"/>
      <c r="E102" s="757"/>
      <c r="J102" s="759"/>
      <c r="K102" s="757"/>
      <c r="N102" s="757"/>
      <c r="Q102" s="759"/>
      <c r="R102" s="757"/>
      <c r="S102" s="757"/>
      <c r="T102" s="762"/>
      <c r="U102" s="757"/>
      <c r="V102" s="757"/>
      <c r="W102" s="757"/>
      <c r="X102" s="757"/>
      <c r="Y102" s="757"/>
      <c r="Z102" s="757"/>
      <c r="AA102" s="757"/>
      <c r="AB102" s="757"/>
      <c r="AC102" s="757"/>
      <c r="AD102" s="757"/>
      <c r="AE102" s="757"/>
      <c r="AF102" s="757"/>
      <c r="AG102" s="761"/>
      <c r="AH102" s="757"/>
    </row>
    <row r="103" spans="2:34" x14ac:dyDescent="0.2">
      <c r="B103" s="757"/>
      <c r="C103" s="757"/>
      <c r="D103" s="757"/>
      <c r="E103" s="757"/>
      <c r="J103" s="759"/>
      <c r="K103" s="757"/>
      <c r="N103" s="757"/>
      <c r="Q103" s="759"/>
      <c r="R103" s="757"/>
      <c r="S103" s="757"/>
      <c r="T103" s="762"/>
      <c r="U103" s="757"/>
      <c r="V103" s="757"/>
      <c r="W103" s="757"/>
      <c r="X103" s="757"/>
      <c r="Y103" s="757"/>
      <c r="Z103" s="757"/>
      <c r="AA103" s="757"/>
      <c r="AB103" s="757"/>
      <c r="AC103" s="757"/>
      <c r="AD103" s="757"/>
      <c r="AE103" s="757"/>
      <c r="AF103" s="757"/>
      <c r="AG103" s="761"/>
      <c r="AH103" s="757"/>
    </row>
    <row r="104" spans="2:34" x14ac:dyDescent="0.2">
      <c r="B104" s="757"/>
      <c r="C104" s="757"/>
      <c r="D104" s="757"/>
      <c r="E104" s="757"/>
      <c r="J104" s="759"/>
      <c r="K104" s="757"/>
      <c r="N104" s="757"/>
      <c r="Q104" s="759"/>
      <c r="R104" s="757"/>
      <c r="S104" s="757"/>
      <c r="T104" s="762"/>
      <c r="U104" s="757"/>
      <c r="V104" s="757"/>
      <c r="W104" s="757"/>
      <c r="X104" s="757"/>
      <c r="Y104" s="757"/>
      <c r="Z104" s="757"/>
      <c r="AA104" s="757"/>
      <c r="AB104" s="757"/>
      <c r="AC104" s="757"/>
      <c r="AD104" s="757"/>
      <c r="AE104" s="757"/>
      <c r="AF104" s="757"/>
      <c r="AG104" s="761"/>
      <c r="AH104" s="757"/>
    </row>
    <row r="105" spans="2:34" x14ac:dyDescent="0.2">
      <c r="B105" s="757"/>
      <c r="C105" s="757"/>
      <c r="D105" s="757"/>
      <c r="E105" s="757"/>
      <c r="J105" s="759"/>
      <c r="K105" s="757"/>
      <c r="N105" s="757"/>
      <c r="Q105" s="759"/>
      <c r="R105" s="757"/>
      <c r="S105" s="757"/>
      <c r="T105" s="762"/>
      <c r="U105" s="757"/>
      <c r="V105" s="757"/>
      <c r="W105" s="757"/>
      <c r="X105" s="757"/>
      <c r="Y105" s="757"/>
      <c r="Z105" s="757"/>
      <c r="AA105" s="757"/>
      <c r="AB105" s="757"/>
      <c r="AC105" s="757"/>
      <c r="AD105" s="757"/>
      <c r="AE105" s="757"/>
      <c r="AF105" s="757"/>
      <c r="AG105" s="761"/>
      <c r="AH105" s="757"/>
    </row>
    <row r="106" spans="2:34" x14ac:dyDescent="0.2">
      <c r="B106" s="757"/>
      <c r="C106" s="757"/>
      <c r="D106" s="757"/>
      <c r="E106" s="757"/>
      <c r="J106" s="759"/>
      <c r="K106" s="757"/>
      <c r="N106" s="757"/>
      <c r="Q106" s="759"/>
      <c r="R106" s="757"/>
      <c r="S106" s="757"/>
      <c r="T106" s="762"/>
      <c r="U106" s="757"/>
      <c r="V106" s="757"/>
      <c r="W106" s="757"/>
      <c r="X106" s="757"/>
      <c r="Y106" s="757"/>
      <c r="Z106" s="757"/>
      <c r="AA106" s="757"/>
      <c r="AB106" s="757"/>
      <c r="AC106" s="757"/>
      <c r="AD106" s="757"/>
      <c r="AE106" s="757"/>
      <c r="AF106" s="757"/>
      <c r="AG106" s="761"/>
      <c r="AH106" s="757"/>
    </row>
    <row r="107" spans="2:34" x14ac:dyDescent="0.2">
      <c r="B107" s="757"/>
      <c r="C107" s="757"/>
      <c r="D107" s="757"/>
      <c r="E107" s="757"/>
      <c r="J107" s="759"/>
      <c r="K107" s="757"/>
      <c r="N107" s="757"/>
      <c r="Q107" s="759"/>
      <c r="R107" s="757"/>
      <c r="S107" s="757"/>
      <c r="T107" s="762"/>
      <c r="U107" s="757"/>
      <c r="V107" s="757"/>
      <c r="W107" s="757"/>
      <c r="X107" s="757"/>
      <c r="Y107" s="757"/>
      <c r="Z107" s="757"/>
      <c r="AA107" s="757"/>
      <c r="AB107" s="757"/>
      <c r="AC107" s="757"/>
      <c r="AD107" s="757"/>
      <c r="AE107" s="757"/>
      <c r="AF107" s="757"/>
      <c r="AG107" s="761"/>
      <c r="AH107" s="757"/>
    </row>
    <row r="108" spans="2:34" x14ac:dyDescent="0.2">
      <c r="B108" s="757"/>
      <c r="C108" s="757"/>
      <c r="D108" s="757"/>
      <c r="E108" s="757"/>
      <c r="J108" s="759"/>
      <c r="K108" s="757"/>
      <c r="N108" s="757"/>
      <c r="Q108" s="759"/>
      <c r="R108" s="757"/>
      <c r="S108" s="757"/>
      <c r="T108" s="762"/>
      <c r="U108" s="757"/>
      <c r="V108" s="757"/>
      <c r="W108" s="757"/>
      <c r="X108" s="757"/>
      <c r="Y108" s="757"/>
      <c r="Z108" s="757"/>
      <c r="AA108" s="757"/>
      <c r="AB108" s="757"/>
      <c r="AC108" s="757"/>
      <c r="AD108" s="757"/>
      <c r="AE108" s="757"/>
      <c r="AF108" s="757"/>
      <c r="AG108" s="761"/>
      <c r="AH108" s="757"/>
    </row>
    <row r="109" spans="2:34" x14ac:dyDescent="0.2">
      <c r="B109" s="757"/>
      <c r="C109" s="757"/>
      <c r="D109" s="757"/>
      <c r="E109" s="757"/>
      <c r="J109" s="759"/>
      <c r="K109" s="757"/>
      <c r="N109" s="757"/>
      <c r="Q109" s="759"/>
      <c r="R109" s="757"/>
      <c r="S109" s="757"/>
      <c r="T109" s="762"/>
      <c r="U109" s="757"/>
      <c r="V109" s="757"/>
      <c r="W109" s="757"/>
      <c r="X109" s="757"/>
      <c r="Y109" s="757"/>
      <c r="Z109" s="757"/>
      <c r="AA109" s="757"/>
      <c r="AB109" s="757"/>
      <c r="AC109" s="757"/>
      <c r="AD109" s="757"/>
      <c r="AE109" s="757"/>
      <c r="AF109" s="757"/>
      <c r="AG109" s="761"/>
      <c r="AH109" s="757"/>
    </row>
    <row r="110" spans="2:34" x14ac:dyDescent="0.2">
      <c r="B110" s="757"/>
      <c r="C110" s="757"/>
      <c r="D110" s="757"/>
      <c r="E110" s="757"/>
      <c r="J110" s="759"/>
      <c r="K110" s="757"/>
      <c r="N110" s="757"/>
      <c r="Q110" s="759"/>
      <c r="R110" s="757"/>
      <c r="S110" s="757"/>
      <c r="T110" s="762"/>
      <c r="U110" s="757"/>
      <c r="V110" s="757"/>
      <c r="W110" s="757"/>
      <c r="X110" s="757"/>
      <c r="Y110" s="757"/>
      <c r="Z110" s="757"/>
      <c r="AA110" s="757"/>
      <c r="AB110" s="757"/>
      <c r="AC110" s="757"/>
      <c r="AD110" s="757"/>
      <c r="AE110" s="757"/>
      <c r="AF110" s="757"/>
      <c r="AG110" s="761"/>
      <c r="AH110" s="757"/>
    </row>
    <row r="111" spans="2:34" x14ac:dyDescent="0.2">
      <c r="B111" s="757"/>
      <c r="C111" s="757"/>
      <c r="D111" s="757"/>
      <c r="E111" s="757"/>
      <c r="J111" s="759"/>
      <c r="K111" s="757"/>
      <c r="N111" s="757"/>
      <c r="Q111" s="759"/>
      <c r="R111" s="757"/>
      <c r="S111" s="757"/>
      <c r="T111" s="762"/>
      <c r="U111" s="757"/>
      <c r="V111" s="757"/>
      <c r="W111" s="757"/>
      <c r="X111" s="757"/>
      <c r="Y111" s="757"/>
      <c r="Z111" s="757"/>
      <c r="AA111" s="757"/>
      <c r="AB111" s="757"/>
      <c r="AC111" s="757"/>
      <c r="AD111" s="757"/>
      <c r="AE111" s="757"/>
      <c r="AF111" s="757"/>
      <c r="AG111" s="761"/>
      <c r="AH111" s="757"/>
    </row>
    <row r="112" spans="2:34" x14ac:dyDescent="0.2">
      <c r="B112" s="757"/>
      <c r="C112" s="757"/>
      <c r="D112" s="757"/>
      <c r="E112" s="757"/>
      <c r="J112" s="759"/>
      <c r="K112" s="757"/>
      <c r="N112" s="757"/>
      <c r="Q112" s="759"/>
      <c r="R112" s="757"/>
      <c r="S112" s="757"/>
      <c r="T112" s="762"/>
      <c r="U112" s="757"/>
      <c r="V112" s="757"/>
      <c r="W112" s="757"/>
      <c r="X112" s="757"/>
      <c r="Y112" s="757"/>
      <c r="Z112" s="757"/>
      <c r="AA112" s="757"/>
      <c r="AB112" s="757"/>
      <c r="AC112" s="757"/>
      <c r="AD112" s="757"/>
      <c r="AE112" s="757"/>
      <c r="AF112" s="757"/>
      <c r="AG112" s="761"/>
      <c r="AH112" s="757"/>
    </row>
  </sheetData>
  <sheetProtection selectLockedCells="1"/>
  <autoFilter ref="A4:P4"/>
  <dataConsolidate/>
  <mergeCells count="32">
    <mergeCell ref="J99:M99"/>
    <mergeCell ref="F100:I100"/>
    <mergeCell ref="F101:I101"/>
    <mergeCell ref="H11:I11"/>
    <mergeCell ref="H15:I15"/>
    <mergeCell ref="H38:I38"/>
    <mergeCell ref="H69:I69"/>
    <mergeCell ref="J97:M97"/>
    <mergeCell ref="F98:I98"/>
    <mergeCell ref="J98:M98"/>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31496062992125984" right="0.31496062992125984" top="0.35433070866141736" bottom="0.55118110236220474" header="0.31496062992125984" footer="0.31496062992125984"/>
  <pageSetup paperSize="5" scale="45" fitToHeight="0" orientation="landscape" r:id="rId1"/>
  <headerFooter>
    <oddFooter>Page &amp;P of &amp;N</oddFooter>
  </headerFooter>
  <rowBreaks count="3" manualBreakCount="3">
    <brk id="30" max="33" man="1"/>
    <brk id="56" max="33" man="1"/>
    <brk id="82" max="33"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Decamps\AppData\Local\Temp\Temp1_FW_ PAO 2023 Firmados .zip\[POA Tecnología de la Información 2023.xlsx]Libro de Códigos'!#REF!</xm:f>
          </x14:formula1>
          <xm:sqref>N5:N93</xm:sqref>
        </x14:dataValidation>
        <x14:dataValidation type="list" allowBlank="1" showInputMessage="1" showErrorMessage="1">
          <x14:formula1>
            <xm:f>'C:\Users\Aileen Decamps\AppData\Local\Temp\Temp1_FW_ PAO 2023 Firmados .zip\[POA Tecnología de la Información 2023.xlsx]Libro de Códigos'!#REF!</xm:f>
          </x14:formula1>
          <xm:sqref>O5:P93</xm:sqref>
        </x14:dataValidation>
        <x14:dataValidation type="list" allowBlank="1" showInputMessage="1" showErrorMessage="1">
          <x14:formula1>
            <xm:f>'https://minpre-my.sharepoint.com/Users/Juana Herrera.MINPRE/Documents/POA &amp; PACC/2022/UTECT/[Copy of POA MINPRE 2019 (Autosaved).xlsx]Libro de Códigos'!#REF!</xm:f>
          </x14:formula1>
          <xm:sqref>B5:B6</xm:sqref>
        </x14:dataValidation>
        <x14:dataValidation type="list" allowBlank="1" showInputMessage="1" showErrorMessage="1">
          <x14:formula1>
            <xm:f>'https://minpre-my.sharepoint.com/Users/Juana Herrera.MINPRE/Documents/POA &amp; PACC/2022/UTECT/[Copy of POA MINPRE 2019 (Autosaved).xlsx]Clasificador de Avances'!#REF!</xm:f>
          </x14:formula1>
          <xm:sqref>S7:S9 S93 S61:S63 S11 S51:S54 S65:S69 S56:S59 S19:S21 S23:S26 S88:S90 S28:S30 S32:S35 S38:S40 S42:S44 S47:S49 S72:S74 S76:S78 S80:S82 S84:S86 AG5:AG93 S14:S16</xm:sqref>
        </x14:dataValidation>
        <x14:dataValidation type="list" allowBlank="1" showInputMessage="1" showErrorMessage="1">
          <x14:formula1>
            <xm:f>'C:\Users\Aileen Decamps\AppData\Local\Temp\Temp1_FW_ PAO 2023 Firmados .zip\[POA Tecnología de la Información 2023.xlsx]Libro de Códigos'!#REF!</xm:f>
          </x14:formula1>
          <xm:sqref>S5:S6 S10 S41 S17:S18 S36:S37 S22 S27 S91:S92 S12:S13 S45:S46 S50 S60 S64 S70:S71 S83 S79 S31 S55 S75 S87</xm:sqref>
        </x14:dataValidation>
        <x14:dataValidation type="list" allowBlank="1" showInputMessage="1" showErrorMessage="1">
          <x14:formula1>
            <xm:f>'C:\Users\Aileen Decamps\AppData\Local\Temp\Temp1_FW_ PAO 2023 Firmados .zip\[POA Tecnología de la Información 2023.xlsx]Libro de Códigos'!#REF!</xm:f>
          </x14:formula1>
          <xm:sqref>K7:K9 K19:K21 K93 K61:K63 K11 K51:K54 K65:K69 K56:K59 K23:K26 K89:K90 K28:K30 K32:K35 K38:K40 K42:K44 K47:K49 K72:K74 K76:K78 K80:K82 K84:K86 K14:K16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39"/>
  <sheetViews>
    <sheetView showGridLines="0" topLeftCell="F1" zoomScale="90" zoomScaleNormal="90" workbookViewId="0">
      <selection activeCell="AH5" sqref="AH5"/>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77" style="1" customWidth="1"/>
    <col min="10" max="10" width="43.140625" style="88" customWidth="1"/>
    <col min="11" max="11" width="22.140625" style="232" hidden="1" customWidth="1"/>
    <col min="12" max="12" width="37.42578125" style="232" customWidth="1"/>
    <col min="13" max="13" width="22.42578125" style="88" customWidth="1"/>
    <col min="14" max="14" width="13.140625" style="232" hidden="1" customWidth="1"/>
    <col min="15" max="16" width="17.42578125" style="88" customWidth="1"/>
    <col min="17" max="17" width="45.5703125" style="94" bestFit="1" customWidth="1"/>
    <col min="18" max="18" width="9.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9.42578125" style="22" bestFit="1" customWidth="1"/>
    <col min="34" max="34" width="24.7109375" style="24"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3">
      <c r="A1" s="114"/>
      <c r="B1" s="114"/>
      <c r="C1" s="114"/>
      <c r="D1" s="114"/>
      <c r="E1" s="114"/>
      <c r="F1" s="115"/>
      <c r="G1" s="115"/>
      <c r="H1" s="115"/>
      <c r="I1" s="231"/>
      <c r="J1" s="246" t="s">
        <v>162</v>
      </c>
      <c r="K1" s="246"/>
      <c r="L1" s="246"/>
      <c r="M1" s="246"/>
      <c r="N1" s="246"/>
      <c r="O1" s="246"/>
      <c r="P1" s="246"/>
      <c r="Q1" s="221"/>
      <c r="R1" s="191"/>
      <c r="S1" s="284"/>
      <c r="T1" s="285"/>
      <c r="U1" s="284"/>
      <c r="V1" s="285"/>
      <c r="W1" s="284"/>
      <c r="X1" s="285"/>
      <c r="Y1" s="284"/>
      <c r="Z1" s="285"/>
      <c r="AA1" s="284"/>
      <c r="AB1" s="285"/>
      <c r="AC1" s="306" t="s">
        <v>1</v>
      </c>
      <c r="AD1" s="307"/>
      <c r="AE1" s="307"/>
      <c r="AF1" s="308"/>
      <c r="AG1" s="191"/>
      <c r="AH1" s="191"/>
    </row>
    <row r="2" spans="1:60" s="117" customFormat="1" ht="78" customHeight="1" x14ac:dyDescent="0.4">
      <c r="A2" s="114"/>
      <c r="B2" s="114"/>
      <c r="C2" s="114"/>
      <c r="D2" s="114"/>
      <c r="E2" s="114"/>
      <c r="F2" s="115"/>
      <c r="G2" s="115"/>
      <c r="H2" s="115"/>
      <c r="I2" s="231"/>
      <c r="J2" s="118" t="s">
        <v>2</v>
      </c>
      <c r="K2" s="119"/>
      <c r="L2" s="668" t="s">
        <v>547</v>
      </c>
      <c r="M2" s="668"/>
      <c r="N2" s="668"/>
      <c r="O2" s="668"/>
      <c r="P2" s="669"/>
      <c r="Q2" s="301" t="s">
        <v>4</v>
      </c>
      <c r="R2" s="302"/>
      <c r="S2" s="222"/>
      <c r="T2" s="223"/>
      <c r="U2" s="224"/>
      <c r="V2" s="239"/>
      <c r="W2" s="224"/>
      <c r="X2" s="239"/>
      <c r="Y2" s="224"/>
      <c r="Z2" s="239"/>
      <c r="AA2" s="224"/>
      <c r="AB2" s="239"/>
      <c r="AC2" s="309"/>
      <c r="AD2" s="310"/>
      <c r="AE2" s="310"/>
      <c r="AF2" s="311"/>
      <c r="AG2" s="315" t="s">
        <v>5</v>
      </c>
      <c r="AH2" s="292"/>
    </row>
    <row r="3" spans="1:60" s="191" customFormat="1" ht="78"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312"/>
      <c r="AD3" s="313"/>
      <c r="AE3" s="313"/>
      <c r="AF3" s="314"/>
      <c r="AG3" s="305" t="s">
        <v>16</v>
      </c>
      <c r="AH3" s="316" t="s">
        <v>17</v>
      </c>
    </row>
    <row r="4" spans="1:60" s="150" customFormat="1" ht="78" customHeight="1"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44.45" customHeight="1" x14ac:dyDescent="0.3">
      <c r="A5" s="581"/>
      <c r="B5" s="582" t="s">
        <v>109</v>
      </c>
      <c r="C5" s="582"/>
      <c r="D5" s="582"/>
      <c r="E5" s="582"/>
      <c r="F5" s="670" t="s">
        <v>548</v>
      </c>
      <c r="G5" s="671"/>
      <c r="H5" s="671"/>
      <c r="I5" s="672"/>
      <c r="J5" s="673"/>
      <c r="K5" s="582"/>
      <c r="L5" s="582"/>
      <c r="M5" s="673"/>
      <c r="N5" s="582" t="s">
        <v>46</v>
      </c>
      <c r="O5" s="673" t="s">
        <v>12</v>
      </c>
      <c r="P5" s="673" t="s">
        <v>15</v>
      </c>
      <c r="Q5" s="674" t="s">
        <v>39</v>
      </c>
      <c r="R5" s="675">
        <v>1</v>
      </c>
      <c r="S5" s="676" t="s">
        <v>40</v>
      </c>
      <c r="T5" s="677">
        <v>0.65</v>
      </c>
      <c r="U5" s="677"/>
      <c r="V5" s="678"/>
      <c r="W5" s="677"/>
      <c r="X5" s="678"/>
      <c r="Y5" s="677"/>
      <c r="Z5" s="678"/>
      <c r="AA5" s="678"/>
      <c r="AB5" s="678"/>
      <c r="AC5" s="678"/>
      <c r="AD5" s="678"/>
      <c r="AE5" s="678"/>
      <c r="AF5" s="678"/>
      <c r="AG5" s="676" t="s">
        <v>41</v>
      </c>
      <c r="AH5" s="679">
        <f>+AH6+AH12+AH16</f>
        <v>0</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42" customHeight="1" x14ac:dyDescent="0.3">
      <c r="A6" s="584"/>
      <c r="B6" s="585" t="s">
        <v>109</v>
      </c>
      <c r="C6" s="585">
        <v>1</v>
      </c>
      <c r="D6" s="585"/>
      <c r="E6" s="585"/>
      <c r="F6" s="680"/>
      <c r="G6" s="681" t="s">
        <v>549</v>
      </c>
      <c r="H6" s="682"/>
      <c r="I6" s="683"/>
      <c r="J6" s="684"/>
      <c r="K6" s="585"/>
      <c r="L6" s="585"/>
      <c r="M6" s="684"/>
      <c r="N6" s="585" t="s">
        <v>46</v>
      </c>
      <c r="O6" s="684" t="s">
        <v>12</v>
      </c>
      <c r="P6" s="684" t="s">
        <v>15</v>
      </c>
      <c r="Q6" s="685" t="s">
        <v>550</v>
      </c>
      <c r="R6" s="686">
        <v>1</v>
      </c>
      <c r="S6" s="687" t="s">
        <v>40</v>
      </c>
      <c r="T6" s="687"/>
      <c r="U6" s="688">
        <v>0.25</v>
      </c>
      <c r="V6" s="688"/>
      <c r="W6" s="688">
        <v>0.25</v>
      </c>
      <c r="X6" s="585"/>
      <c r="Y6" s="688">
        <v>0.25</v>
      </c>
      <c r="Z6" s="689"/>
      <c r="AA6" s="688">
        <v>0.25</v>
      </c>
      <c r="AB6" s="689"/>
      <c r="AC6" s="689"/>
      <c r="AD6" s="689"/>
      <c r="AE6" s="689"/>
      <c r="AF6" s="689"/>
      <c r="AG6" s="585" t="s">
        <v>41</v>
      </c>
      <c r="AH6" s="690">
        <f>SUM(AH7:AH11)</f>
        <v>0</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49.9" customHeight="1" x14ac:dyDescent="0.3">
      <c r="A7" s="166" t="str">
        <f t="shared" ref="A7:A19" si="0">+ CONCATENATE("ID", "-", B7, "-",C7, ".", D7, ".", E7)</f>
        <v>ID-DDE-1.1.1</v>
      </c>
      <c r="B7" s="167" t="s">
        <v>109</v>
      </c>
      <c r="C7" s="167">
        <v>1</v>
      </c>
      <c r="D7" s="167">
        <v>1</v>
      </c>
      <c r="E7" s="167">
        <v>1</v>
      </c>
      <c r="F7" s="168"/>
      <c r="G7" s="169"/>
      <c r="H7" s="543" t="s">
        <v>551</v>
      </c>
      <c r="I7" s="691"/>
      <c r="J7" s="170" t="s">
        <v>552</v>
      </c>
      <c r="K7" s="167" t="s">
        <v>109</v>
      </c>
      <c r="L7" s="170" t="s">
        <v>553</v>
      </c>
      <c r="M7" s="170" t="s">
        <v>106</v>
      </c>
      <c r="N7" s="167" t="s">
        <v>46</v>
      </c>
      <c r="O7" s="170" t="s">
        <v>12</v>
      </c>
      <c r="P7" s="170" t="s">
        <v>15</v>
      </c>
      <c r="Q7" s="171"/>
      <c r="R7" s="172"/>
      <c r="S7" s="172"/>
      <c r="T7" s="167"/>
      <c r="U7" s="172"/>
      <c r="V7" s="172"/>
      <c r="W7" s="172"/>
      <c r="X7" s="172"/>
      <c r="Y7" s="172"/>
      <c r="Z7" s="173"/>
      <c r="AA7" s="173"/>
      <c r="AB7" s="173"/>
      <c r="AC7" s="192"/>
      <c r="AD7" s="192"/>
      <c r="AE7" s="192"/>
      <c r="AF7" s="192"/>
      <c r="AG7" s="167" t="s">
        <v>41</v>
      </c>
      <c r="AH7" s="178">
        <v>0</v>
      </c>
    </row>
    <row r="8" spans="1:60" s="175" customFormat="1" ht="49.9" customHeight="1" x14ac:dyDescent="0.3">
      <c r="A8" s="166" t="str">
        <f t="shared" si="0"/>
        <v>ID-DDE-1.1.2</v>
      </c>
      <c r="B8" s="167" t="s">
        <v>109</v>
      </c>
      <c r="C8" s="167">
        <v>1</v>
      </c>
      <c r="D8" s="167">
        <v>1</v>
      </c>
      <c r="E8" s="167">
        <v>2</v>
      </c>
      <c r="F8" s="168"/>
      <c r="G8" s="169"/>
      <c r="H8" s="543" t="s">
        <v>554</v>
      </c>
      <c r="I8" s="691"/>
      <c r="J8" s="170" t="s">
        <v>555</v>
      </c>
      <c r="K8" s="167" t="s">
        <v>109</v>
      </c>
      <c r="L8" s="170" t="s">
        <v>553</v>
      </c>
      <c r="M8" s="170" t="s">
        <v>556</v>
      </c>
      <c r="N8" s="167" t="s">
        <v>46</v>
      </c>
      <c r="O8" s="170" t="s">
        <v>12</v>
      </c>
      <c r="P8" s="170" t="s">
        <v>15</v>
      </c>
      <c r="Q8" s="171"/>
      <c r="R8" s="172"/>
      <c r="S8" s="172"/>
      <c r="T8" s="167"/>
      <c r="U8" s="172"/>
      <c r="V8" s="172"/>
      <c r="W8" s="172"/>
      <c r="X8" s="172"/>
      <c r="Y8" s="172"/>
      <c r="Z8" s="173"/>
      <c r="AA8" s="173"/>
      <c r="AB8" s="173"/>
      <c r="AC8" s="192"/>
      <c r="AD8" s="173"/>
      <c r="AE8" s="173"/>
      <c r="AF8" s="173"/>
      <c r="AG8" s="167" t="s">
        <v>41</v>
      </c>
      <c r="AH8" s="178">
        <v>0</v>
      </c>
    </row>
    <row r="9" spans="1:60" s="175" customFormat="1" ht="49.9" customHeight="1" x14ac:dyDescent="0.3">
      <c r="A9" s="166" t="str">
        <f t="shared" si="0"/>
        <v>ID-DDE-1.1.3</v>
      </c>
      <c r="B9" s="167" t="s">
        <v>109</v>
      </c>
      <c r="C9" s="167">
        <v>1</v>
      </c>
      <c r="D9" s="167">
        <v>1</v>
      </c>
      <c r="E9" s="167">
        <v>3</v>
      </c>
      <c r="F9" s="168"/>
      <c r="G9" s="169"/>
      <c r="H9" s="537" t="s">
        <v>557</v>
      </c>
      <c r="I9" s="547"/>
      <c r="J9" s="170" t="s">
        <v>558</v>
      </c>
      <c r="K9" s="167" t="s">
        <v>109</v>
      </c>
      <c r="L9" s="170" t="s">
        <v>553</v>
      </c>
      <c r="M9" s="170" t="s">
        <v>559</v>
      </c>
      <c r="N9" s="167" t="s">
        <v>46</v>
      </c>
      <c r="O9" s="170" t="s">
        <v>12</v>
      </c>
      <c r="P9" s="170" t="s">
        <v>15</v>
      </c>
      <c r="Q9" s="171"/>
      <c r="R9" s="172"/>
      <c r="S9" s="172"/>
      <c r="T9" s="167"/>
      <c r="U9" s="172"/>
      <c r="V9" s="172"/>
      <c r="W9" s="172"/>
      <c r="X9" s="172"/>
      <c r="Y9" s="172"/>
      <c r="Z9" s="173"/>
      <c r="AA9" s="173"/>
      <c r="AB9" s="173"/>
      <c r="AC9" s="176"/>
      <c r="AD9" s="173"/>
      <c r="AE9" s="173"/>
      <c r="AF9" s="173"/>
      <c r="AG9" s="167" t="s">
        <v>41</v>
      </c>
      <c r="AH9" s="178">
        <v>0</v>
      </c>
    </row>
    <row r="10" spans="1:60" s="175" customFormat="1" ht="49.9" customHeight="1" x14ac:dyDescent="0.3">
      <c r="A10" s="166" t="str">
        <f t="shared" si="0"/>
        <v>ID-DDE-1.1.4</v>
      </c>
      <c r="B10" s="167" t="s">
        <v>109</v>
      </c>
      <c r="C10" s="167">
        <v>1</v>
      </c>
      <c r="D10" s="167">
        <v>1</v>
      </c>
      <c r="E10" s="167">
        <v>4</v>
      </c>
      <c r="F10" s="168"/>
      <c r="G10" s="169"/>
      <c r="H10" s="537" t="s">
        <v>560</v>
      </c>
      <c r="I10" s="547"/>
      <c r="J10" s="170" t="s">
        <v>561</v>
      </c>
      <c r="K10" s="167" t="s">
        <v>109</v>
      </c>
      <c r="L10" s="170" t="s">
        <v>553</v>
      </c>
      <c r="M10" s="170" t="s">
        <v>257</v>
      </c>
      <c r="N10" s="167" t="s">
        <v>46</v>
      </c>
      <c r="O10" s="170" t="s">
        <v>12</v>
      </c>
      <c r="P10" s="170" t="s">
        <v>15</v>
      </c>
      <c r="Q10" s="171"/>
      <c r="R10" s="172"/>
      <c r="S10" s="172"/>
      <c r="T10" s="167"/>
      <c r="U10" s="172"/>
      <c r="V10" s="172"/>
      <c r="W10" s="172"/>
      <c r="X10" s="172"/>
      <c r="Y10" s="172"/>
      <c r="Z10" s="173"/>
      <c r="AA10" s="173"/>
      <c r="AB10" s="173"/>
      <c r="AC10" s="176"/>
      <c r="AD10" s="173"/>
      <c r="AE10" s="173"/>
      <c r="AF10" s="173"/>
      <c r="AG10" s="167" t="s">
        <v>41</v>
      </c>
      <c r="AH10" s="178">
        <v>0</v>
      </c>
    </row>
    <row r="11" spans="1:60" s="175" customFormat="1" ht="70.5" customHeight="1" x14ac:dyDescent="0.3">
      <c r="A11" s="166" t="str">
        <f t="shared" si="0"/>
        <v>ID-DDE-1.1.5</v>
      </c>
      <c r="B11" s="167" t="s">
        <v>109</v>
      </c>
      <c r="C11" s="167">
        <v>1</v>
      </c>
      <c r="D11" s="167">
        <v>1</v>
      </c>
      <c r="E11" s="167">
        <v>5</v>
      </c>
      <c r="F11" s="168"/>
      <c r="G11" s="169"/>
      <c r="H11" s="543" t="s">
        <v>562</v>
      </c>
      <c r="I11" s="691"/>
      <c r="J11" s="170" t="s">
        <v>563</v>
      </c>
      <c r="K11" s="167" t="s">
        <v>109</v>
      </c>
      <c r="L11" s="170" t="s">
        <v>553</v>
      </c>
      <c r="M11" s="170" t="s">
        <v>564</v>
      </c>
      <c r="N11" s="167" t="s">
        <v>46</v>
      </c>
      <c r="O11" s="170" t="s">
        <v>12</v>
      </c>
      <c r="P11" s="170" t="s">
        <v>15</v>
      </c>
      <c r="Q11" s="171"/>
      <c r="R11" s="172"/>
      <c r="S11" s="172"/>
      <c r="T11" s="167"/>
      <c r="U11" s="172"/>
      <c r="V11" s="172"/>
      <c r="W11" s="172"/>
      <c r="X11" s="172"/>
      <c r="Y11" s="172"/>
      <c r="Z11" s="173"/>
      <c r="AA11" s="173"/>
      <c r="AB11" s="173"/>
      <c r="AC11" s="176"/>
      <c r="AD11" s="173"/>
      <c r="AE11" s="173"/>
      <c r="AF11" s="173"/>
      <c r="AG11" s="167" t="s">
        <v>41</v>
      </c>
      <c r="AH11" s="178">
        <v>0</v>
      </c>
    </row>
    <row r="12" spans="1:60" s="165" customFormat="1" ht="41.25" customHeight="1" x14ac:dyDescent="0.3">
      <c r="A12" s="584"/>
      <c r="B12" s="585" t="s">
        <v>109</v>
      </c>
      <c r="C12" s="585">
        <v>1</v>
      </c>
      <c r="D12" s="585"/>
      <c r="E12" s="585"/>
      <c r="F12" s="680"/>
      <c r="G12" s="584" t="s">
        <v>565</v>
      </c>
      <c r="H12" s="680"/>
      <c r="I12" s="680"/>
      <c r="J12" s="684"/>
      <c r="K12" s="585"/>
      <c r="L12" s="585"/>
      <c r="M12" s="684"/>
      <c r="N12" s="585"/>
      <c r="O12" s="684"/>
      <c r="P12" s="684"/>
      <c r="Q12" s="685" t="s">
        <v>566</v>
      </c>
      <c r="R12" s="686">
        <v>1</v>
      </c>
      <c r="S12" s="687"/>
      <c r="T12" s="687">
        <v>15</v>
      </c>
      <c r="U12" s="688">
        <v>0.25</v>
      </c>
      <c r="V12" s="688"/>
      <c r="W12" s="688">
        <v>0.25</v>
      </c>
      <c r="X12" s="585"/>
      <c r="Y12" s="688">
        <v>0.25</v>
      </c>
      <c r="Z12" s="689"/>
      <c r="AA12" s="688">
        <v>0.25</v>
      </c>
      <c r="AB12" s="689"/>
      <c r="AC12" s="689"/>
      <c r="AD12" s="689"/>
      <c r="AE12" s="689"/>
      <c r="AF12" s="689"/>
      <c r="AG12" s="585" t="s">
        <v>41</v>
      </c>
      <c r="AH12" s="690">
        <f>SUM(AH13:AH15)</f>
        <v>0</v>
      </c>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0" s="175" customFormat="1" ht="38.450000000000003" customHeight="1" x14ac:dyDescent="0.3">
      <c r="A13" s="166" t="str">
        <f t="shared" si="0"/>
        <v>ID-DDE-1.2.1</v>
      </c>
      <c r="B13" s="167" t="s">
        <v>109</v>
      </c>
      <c r="C13" s="167">
        <v>1</v>
      </c>
      <c r="D13" s="167">
        <v>2</v>
      </c>
      <c r="E13" s="167">
        <v>1</v>
      </c>
      <c r="F13" s="168"/>
      <c r="G13" s="169"/>
      <c r="H13" s="692" t="s">
        <v>165</v>
      </c>
      <c r="I13" s="693"/>
      <c r="J13" s="170" t="s">
        <v>44</v>
      </c>
      <c r="K13" s="167" t="s">
        <v>45</v>
      </c>
      <c r="L13" s="167" t="s">
        <v>113</v>
      </c>
      <c r="M13" s="170" t="s">
        <v>72</v>
      </c>
      <c r="N13" s="167" t="s">
        <v>46</v>
      </c>
      <c r="O13" s="170" t="s">
        <v>12</v>
      </c>
      <c r="P13" s="170" t="s">
        <v>15</v>
      </c>
      <c r="Q13" s="171"/>
      <c r="R13" s="172"/>
      <c r="S13" s="172"/>
      <c r="T13" s="167"/>
      <c r="U13" s="172"/>
      <c r="V13" s="172"/>
      <c r="W13" s="172"/>
      <c r="X13" s="172"/>
      <c r="Y13" s="172"/>
      <c r="Z13" s="173"/>
      <c r="AA13" s="173"/>
      <c r="AB13" s="173"/>
      <c r="AC13" s="192"/>
      <c r="AD13" s="192"/>
      <c r="AE13" s="192"/>
      <c r="AF13" s="192"/>
      <c r="AG13" s="167" t="s">
        <v>41</v>
      </c>
      <c r="AH13" s="178">
        <v>0</v>
      </c>
    </row>
    <row r="14" spans="1:60" s="175" customFormat="1" ht="42.6" customHeight="1" x14ac:dyDescent="0.3">
      <c r="A14" s="166" t="str">
        <f t="shared" si="0"/>
        <v>ID-DDE-1.2.2</v>
      </c>
      <c r="B14" s="167" t="s">
        <v>109</v>
      </c>
      <c r="C14" s="167">
        <v>1</v>
      </c>
      <c r="D14" s="167">
        <v>2</v>
      </c>
      <c r="E14" s="167">
        <v>2</v>
      </c>
      <c r="F14" s="168"/>
      <c r="G14" s="169"/>
      <c r="H14" s="168" t="s">
        <v>114</v>
      </c>
      <c r="I14" s="168"/>
      <c r="J14" s="170" t="s">
        <v>49</v>
      </c>
      <c r="K14" s="167" t="s">
        <v>109</v>
      </c>
      <c r="L14" s="170" t="s">
        <v>553</v>
      </c>
      <c r="M14" s="170" t="s">
        <v>51</v>
      </c>
      <c r="N14" s="167" t="s">
        <v>46</v>
      </c>
      <c r="O14" s="170" t="s">
        <v>13</v>
      </c>
      <c r="P14" s="170" t="s">
        <v>15</v>
      </c>
      <c r="Q14" s="171"/>
      <c r="R14" s="172"/>
      <c r="S14" s="172"/>
      <c r="T14" s="167"/>
      <c r="U14" s="172"/>
      <c r="V14" s="172"/>
      <c r="W14" s="172"/>
      <c r="X14" s="172"/>
      <c r="Y14" s="172"/>
      <c r="Z14" s="173"/>
      <c r="AA14" s="173"/>
      <c r="AB14" s="173"/>
      <c r="AC14" s="192"/>
      <c r="AD14" s="192"/>
      <c r="AE14" s="192"/>
      <c r="AF14" s="192"/>
      <c r="AG14" s="167" t="s">
        <v>41</v>
      </c>
      <c r="AH14" s="178">
        <v>0</v>
      </c>
    </row>
    <row r="15" spans="1:60" s="175" customFormat="1" ht="39.6" customHeight="1" x14ac:dyDescent="0.3">
      <c r="A15" s="166" t="str">
        <f t="shared" si="0"/>
        <v>ID-DDE-1.2.3</v>
      </c>
      <c r="B15" s="167" t="s">
        <v>109</v>
      </c>
      <c r="C15" s="167">
        <v>1</v>
      </c>
      <c r="D15" s="167">
        <v>2</v>
      </c>
      <c r="E15" s="167">
        <v>3</v>
      </c>
      <c r="F15" s="168"/>
      <c r="G15" s="169"/>
      <c r="H15" s="168" t="s">
        <v>54</v>
      </c>
      <c r="I15" s="168"/>
      <c r="J15" s="170" t="s">
        <v>55</v>
      </c>
      <c r="K15" s="167" t="s">
        <v>109</v>
      </c>
      <c r="L15" s="170" t="s">
        <v>553</v>
      </c>
      <c r="M15" s="170" t="s">
        <v>45</v>
      </c>
      <c r="N15" s="167" t="s">
        <v>46</v>
      </c>
      <c r="O15" s="170" t="s">
        <v>60</v>
      </c>
      <c r="P15" s="170" t="s">
        <v>60</v>
      </c>
      <c r="Q15" s="171"/>
      <c r="R15" s="172"/>
      <c r="S15" s="172"/>
      <c r="T15" s="167"/>
      <c r="U15" s="172"/>
      <c r="V15" s="172"/>
      <c r="W15" s="172"/>
      <c r="X15" s="172"/>
      <c r="Y15" s="172"/>
      <c r="Z15" s="173"/>
      <c r="AA15" s="173"/>
      <c r="AB15" s="173"/>
      <c r="AC15" s="173"/>
      <c r="AD15" s="173"/>
      <c r="AE15" s="173"/>
      <c r="AF15" s="173"/>
      <c r="AG15" s="167" t="s">
        <v>41</v>
      </c>
      <c r="AH15" s="178">
        <v>0</v>
      </c>
    </row>
    <row r="16" spans="1:60" s="165" customFormat="1" ht="39.6" customHeight="1" x14ac:dyDescent="0.3">
      <c r="A16" s="584"/>
      <c r="B16" s="585" t="s">
        <v>109</v>
      </c>
      <c r="C16" s="585">
        <v>1</v>
      </c>
      <c r="D16" s="585"/>
      <c r="E16" s="585"/>
      <c r="F16" s="680"/>
      <c r="G16" s="584" t="s">
        <v>567</v>
      </c>
      <c r="H16" s="680"/>
      <c r="I16" s="680"/>
      <c r="J16" s="684"/>
      <c r="K16" s="585"/>
      <c r="L16" s="585"/>
      <c r="M16" s="684"/>
      <c r="N16" s="585"/>
      <c r="O16" s="684"/>
      <c r="P16" s="684"/>
      <c r="Q16" s="685" t="s">
        <v>568</v>
      </c>
      <c r="R16" s="686">
        <v>0.5</v>
      </c>
      <c r="S16" s="687"/>
      <c r="T16" s="687">
        <v>20</v>
      </c>
      <c r="U16" s="585">
        <v>10</v>
      </c>
      <c r="V16" s="585"/>
      <c r="W16" s="688">
        <v>0.15</v>
      </c>
      <c r="X16" s="585"/>
      <c r="Y16" s="688">
        <v>0.15</v>
      </c>
      <c r="Z16" s="689"/>
      <c r="AA16" s="688">
        <v>0.1</v>
      </c>
      <c r="AB16" s="689"/>
      <c r="AC16" s="689"/>
      <c r="AD16" s="689"/>
      <c r="AE16" s="689"/>
      <c r="AF16" s="689"/>
      <c r="AG16" s="585" t="s">
        <v>41</v>
      </c>
      <c r="AH16" s="690">
        <f>SUM(AH17:AH19)</f>
        <v>0</v>
      </c>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row>
    <row r="17" spans="1:34" s="175" customFormat="1" ht="42" customHeight="1" x14ac:dyDescent="0.3">
      <c r="A17" s="166" t="str">
        <f t="shared" si="0"/>
        <v>ID-DDE-1.3.1</v>
      </c>
      <c r="B17" s="167" t="s">
        <v>109</v>
      </c>
      <c r="C17" s="167">
        <v>1</v>
      </c>
      <c r="D17" s="167">
        <v>3</v>
      </c>
      <c r="E17" s="167">
        <v>1</v>
      </c>
      <c r="F17" s="168"/>
      <c r="G17" s="169"/>
      <c r="H17" s="168" t="s">
        <v>569</v>
      </c>
      <c r="I17" s="169"/>
      <c r="J17" s="170" t="s">
        <v>570</v>
      </c>
      <c r="K17" s="167" t="s">
        <v>250</v>
      </c>
      <c r="L17" s="170" t="s">
        <v>553</v>
      </c>
      <c r="M17" s="170" t="s">
        <v>58</v>
      </c>
      <c r="N17" s="167" t="s">
        <v>59</v>
      </c>
      <c r="O17" s="170" t="s">
        <v>13</v>
      </c>
      <c r="P17" s="170" t="s">
        <v>15</v>
      </c>
      <c r="Q17" s="171"/>
      <c r="R17" s="172"/>
      <c r="S17" s="172"/>
      <c r="T17" s="167"/>
      <c r="U17" s="172"/>
      <c r="V17" s="172"/>
      <c r="W17" s="172"/>
      <c r="X17" s="172"/>
      <c r="Y17" s="172"/>
      <c r="Z17" s="173"/>
      <c r="AA17" s="173"/>
      <c r="AB17" s="173"/>
      <c r="AC17" s="173"/>
      <c r="AD17" s="173"/>
      <c r="AE17" s="173"/>
      <c r="AF17" s="173"/>
      <c r="AG17" s="167" t="s">
        <v>41</v>
      </c>
      <c r="AH17" s="178">
        <v>0</v>
      </c>
    </row>
    <row r="18" spans="1:34" s="175" customFormat="1" ht="42" customHeight="1" x14ac:dyDescent="0.3">
      <c r="A18" s="166" t="str">
        <f t="shared" si="0"/>
        <v>ID-DDE-1.3.2</v>
      </c>
      <c r="B18" s="167" t="s">
        <v>109</v>
      </c>
      <c r="C18" s="167">
        <v>1</v>
      </c>
      <c r="D18" s="167">
        <v>3</v>
      </c>
      <c r="E18" s="167">
        <v>2</v>
      </c>
      <c r="F18" s="168"/>
      <c r="G18" s="169"/>
      <c r="H18" s="168" t="s">
        <v>571</v>
      </c>
      <c r="I18" s="169"/>
      <c r="J18" s="170" t="s">
        <v>572</v>
      </c>
      <c r="K18" s="167" t="s">
        <v>250</v>
      </c>
      <c r="L18" s="170" t="s">
        <v>553</v>
      </c>
      <c r="M18" s="170" t="s">
        <v>58</v>
      </c>
      <c r="N18" s="167" t="s">
        <v>59</v>
      </c>
      <c r="O18" s="170" t="s">
        <v>13</v>
      </c>
      <c r="P18" s="170" t="s">
        <v>15</v>
      </c>
      <c r="Q18" s="171"/>
      <c r="R18" s="172"/>
      <c r="S18" s="172"/>
      <c r="T18" s="167"/>
      <c r="U18" s="172"/>
      <c r="V18" s="172"/>
      <c r="W18" s="172"/>
      <c r="X18" s="172"/>
      <c r="Y18" s="172"/>
      <c r="Z18" s="173"/>
      <c r="AA18" s="173"/>
      <c r="AB18" s="173"/>
      <c r="AC18" s="173"/>
      <c r="AD18" s="173"/>
      <c r="AE18" s="173"/>
      <c r="AF18" s="173"/>
      <c r="AG18" s="167" t="s">
        <v>41</v>
      </c>
      <c r="AH18" s="178">
        <v>0</v>
      </c>
    </row>
    <row r="19" spans="1:34" s="175" customFormat="1" ht="42" customHeight="1" thickBot="1" x14ac:dyDescent="0.35">
      <c r="A19" s="166" t="str">
        <f t="shared" si="0"/>
        <v>ID-DDE-1.3.3</v>
      </c>
      <c r="B19" s="167" t="s">
        <v>109</v>
      </c>
      <c r="C19" s="167">
        <v>1</v>
      </c>
      <c r="D19" s="167">
        <v>3</v>
      </c>
      <c r="E19" s="167">
        <v>3</v>
      </c>
      <c r="F19" s="168"/>
      <c r="G19" s="169"/>
      <c r="H19" s="168" t="s">
        <v>573</v>
      </c>
      <c r="I19" s="169"/>
      <c r="J19" s="170" t="s">
        <v>574</v>
      </c>
      <c r="K19" s="167" t="s">
        <v>250</v>
      </c>
      <c r="L19" s="170" t="s">
        <v>553</v>
      </c>
      <c r="M19" s="170" t="s">
        <v>58</v>
      </c>
      <c r="N19" s="167" t="s">
        <v>59</v>
      </c>
      <c r="O19" s="170" t="s">
        <v>13</v>
      </c>
      <c r="P19" s="170" t="s">
        <v>15</v>
      </c>
      <c r="Q19" s="203"/>
      <c r="R19" s="204"/>
      <c r="S19" s="204"/>
      <c r="T19" s="205"/>
      <c r="U19" s="204"/>
      <c r="V19" s="204"/>
      <c r="W19" s="204"/>
      <c r="X19" s="204"/>
      <c r="Y19" s="204"/>
      <c r="Z19" s="206"/>
      <c r="AA19" s="206"/>
      <c r="AB19" s="206"/>
      <c r="AC19" s="206"/>
      <c r="AD19" s="206"/>
      <c r="AE19" s="206"/>
      <c r="AF19" s="206"/>
      <c r="AG19" s="167" t="s">
        <v>41</v>
      </c>
      <c r="AH19" s="178">
        <v>0</v>
      </c>
    </row>
    <row r="20" spans="1:34" s="150" customFormat="1" ht="30.75" customHeight="1" thickBot="1" x14ac:dyDescent="0.35">
      <c r="J20" s="226"/>
      <c r="L20" s="241"/>
      <c r="M20" s="228"/>
      <c r="O20" s="228"/>
      <c r="P20" s="228"/>
      <c r="Q20" s="226"/>
      <c r="T20" s="529"/>
      <c r="AG20" s="125" t="s">
        <v>98</v>
      </c>
      <c r="AH20" s="126">
        <f>+AH5</f>
        <v>0</v>
      </c>
    </row>
    <row r="21" spans="1:34" s="150" customFormat="1" ht="18.75" x14ac:dyDescent="0.3">
      <c r="J21" s="226"/>
      <c r="L21" s="241"/>
      <c r="M21" s="228"/>
      <c r="O21" s="228"/>
      <c r="P21" s="228"/>
      <c r="Q21" s="226"/>
      <c r="T21" s="529"/>
      <c r="AG21" s="241"/>
    </row>
    <row r="22" spans="1:34" s="150" customFormat="1" ht="18.75" x14ac:dyDescent="0.3">
      <c r="J22" s="226"/>
      <c r="L22" s="241"/>
      <c r="M22" s="228"/>
      <c r="O22" s="228"/>
      <c r="P22" s="228"/>
      <c r="Q22" s="226"/>
      <c r="T22" s="529"/>
      <c r="AG22" s="241"/>
    </row>
    <row r="23" spans="1:34" s="150" customFormat="1" ht="18.75" x14ac:dyDescent="0.3">
      <c r="J23" s="226"/>
      <c r="L23" s="241"/>
      <c r="M23" s="228"/>
      <c r="O23" s="228"/>
      <c r="P23" s="228"/>
      <c r="Q23" s="226"/>
      <c r="T23" s="529"/>
      <c r="AG23" s="241"/>
    </row>
    <row r="24" spans="1:34" s="150" customFormat="1" ht="22.5" customHeight="1" thickBot="1" x14ac:dyDescent="0.35">
      <c r="J24" s="614"/>
      <c r="K24" s="614"/>
      <c r="L24" s="614"/>
      <c r="M24" s="614"/>
      <c r="O24" s="531"/>
      <c r="P24" s="531"/>
      <c r="Q24" s="226"/>
      <c r="T24" s="529"/>
      <c r="AG24" s="241"/>
    </row>
    <row r="25" spans="1:34" s="150" customFormat="1" ht="18.75" x14ac:dyDescent="0.3">
      <c r="F25" s="283"/>
      <c r="G25" s="283"/>
      <c r="H25" s="283"/>
      <c r="I25" s="283"/>
      <c r="J25" s="283" t="s">
        <v>575</v>
      </c>
      <c r="K25" s="283"/>
      <c r="L25" s="283"/>
      <c r="M25" s="283"/>
      <c r="N25" s="283"/>
      <c r="O25" s="283"/>
      <c r="P25" s="283"/>
      <c r="Q25" s="226"/>
      <c r="T25" s="529"/>
    </row>
    <row r="26" spans="1:34" s="150" customFormat="1" ht="18.75" x14ac:dyDescent="0.3">
      <c r="J26" s="283" t="s">
        <v>576</v>
      </c>
      <c r="K26" s="283"/>
      <c r="L26" s="283"/>
      <c r="M26" s="283"/>
      <c r="N26" s="283"/>
      <c r="O26" s="283"/>
      <c r="P26" s="283"/>
      <c r="Q26" s="226"/>
      <c r="T26" s="529"/>
    </row>
    <row r="27" spans="1:34" s="150" customFormat="1" ht="18.75" x14ac:dyDescent="0.3">
      <c r="F27" s="283"/>
      <c r="G27" s="283"/>
      <c r="H27" s="283"/>
      <c r="I27" s="283"/>
      <c r="J27" s="226"/>
      <c r="K27" s="241"/>
      <c r="L27" s="241"/>
      <c r="M27" s="228"/>
      <c r="N27" s="241"/>
      <c r="O27" s="228"/>
      <c r="P27" s="228"/>
      <c r="Q27" s="226"/>
      <c r="T27" s="529"/>
      <c r="AG27" s="241"/>
    </row>
    <row r="28" spans="1:34" s="150" customFormat="1" ht="18.75" x14ac:dyDescent="0.3">
      <c r="F28" s="283"/>
      <c r="G28" s="283"/>
      <c r="H28" s="283"/>
      <c r="I28" s="283"/>
      <c r="J28" s="226"/>
      <c r="L28" s="241"/>
      <c r="M28" s="228"/>
      <c r="O28" s="228"/>
      <c r="P28" s="228"/>
      <c r="Q28" s="226"/>
      <c r="T28" s="529"/>
      <c r="AG28" s="241"/>
    </row>
    <row r="29" spans="1:34" s="150" customFormat="1" ht="18.75" x14ac:dyDescent="0.3">
      <c r="J29" s="226"/>
      <c r="L29" s="241"/>
      <c r="M29" s="228"/>
      <c r="O29" s="228"/>
      <c r="P29" s="228"/>
      <c r="Q29" s="226"/>
      <c r="T29" s="529"/>
      <c r="AG29" s="241"/>
    </row>
    <row r="30" spans="1:34" s="150" customFormat="1" ht="18.75" x14ac:dyDescent="0.3">
      <c r="J30" s="226"/>
      <c r="L30" s="241"/>
      <c r="M30" s="228"/>
      <c r="O30" s="228"/>
      <c r="P30" s="228"/>
      <c r="Q30" s="226"/>
      <c r="T30" s="529"/>
      <c r="AG30" s="241"/>
    </row>
    <row r="31" spans="1:34" s="120" customFormat="1" ht="12.75" x14ac:dyDescent="0.2">
      <c r="J31" s="127"/>
      <c r="L31" s="235"/>
      <c r="M31" s="129"/>
      <c r="O31" s="129"/>
      <c r="P31" s="129"/>
      <c r="Q31" s="127"/>
      <c r="T31" s="130"/>
      <c r="AG31" s="235"/>
    </row>
    <row r="32" spans="1:34" s="120" customFormat="1" ht="12.75" x14ac:dyDescent="0.2">
      <c r="J32" s="127"/>
      <c r="L32" s="235"/>
      <c r="M32" s="129"/>
      <c r="O32" s="129"/>
      <c r="P32" s="129"/>
      <c r="Q32" s="127"/>
      <c r="T32" s="130"/>
      <c r="AG32" s="235"/>
    </row>
    <row r="33" spans="10:33" s="120" customFormat="1" ht="12.75" x14ac:dyDescent="0.2">
      <c r="J33" s="127"/>
      <c r="L33" s="235"/>
      <c r="M33" s="129"/>
      <c r="O33" s="129"/>
      <c r="P33" s="129"/>
      <c r="Q33" s="127"/>
      <c r="T33" s="130"/>
      <c r="AG33" s="235"/>
    </row>
    <row r="34" spans="10:33" s="120" customFormat="1" ht="12.75" x14ac:dyDescent="0.2">
      <c r="J34" s="127"/>
      <c r="L34" s="235"/>
      <c r="M34" s="129"/>
      <c r="O34" s="129"/>
      <c r="P34" s="129"/>
      <c r="Q34" s="127"/>
      <c r="T34" s="130"/>
      <c r="AG34" s="235"/>
    </row>
    <row r="35" spans="10:33" s="1" customFormat="1" x14ac:dyDescent="0.25">
      <c r="J35" s="93"/>
      <c r="L35" s="232"/>
      <c r="M35" s="88"/>
      <c r="O35" s="88"/>
      <c r="P35" s="88"/>
      <c r="Q35" s="93"/>
      <c r="T35" s="26"/>
      <c r="AG35" s="232"/>
    </row>
    <row r="36" spans="10:33" s="1" customFormat="1" x14ac:dyDescent="0.25">
      <c r="J36" s="93"/>
      <c r="L36" s="232"/>
      <c r="M36" s="88"/>
      <c r="O36" s="88"/>
      <c r="P36" s="88"/>
      <c r="Q36" s="93"/>
      <c r="T36" s="26"/>
      <c r="AG36" s="232"/>
    </row>
    <row r="37" spans="10:33" s="1" customFormat="1" x14ac:dyDescent="0.25">
      <c r="J37" s="93"/>
      <c r="L37" s="232"/>
      <c r="M37" s="88"/>
      <c r="O37" s="88"/>
      <c r="P37" s="88"/>
      <c r="Q37" s="93"/>
      <c r="T37" s="26"/>
      <c r="AG37" s="232"/>
    </row>
    <row r="38" spans="10:33" s="1" customFormat="1" x14ac:dyDescent="0.25">
      <c r="J38" s="93"/>
      <c r="L38" s="232"/>
      <c r="M38" s="88"/>
      <c r="O38" s="88"/>
      <c r="P38" s="88"/>
      <c r="Q38" s="93"/>
      <c r="T38" s="26"/>
      <c r="AG38" s="232"/>
    </row>
    <row r="39" spans="10:33" s="1" customFormat="1" x14ac:dyDescent="0.25">
      <c r="J39" s="93"/>
      <c r="L39" s="232"/>
      <c r="M39" s="88"/>
      <c r="O39" s="88"/>
      <c r="P39" s="88"/>
      <c r="Q39" s="93"/>
      <c r="T39" s="26"/>
      <c r="AG39" s="232"/>
    </row>
  </sheetData>
  <sheetProtection selectLockedCells="1"/>
  <autoFilter ref="A4:P4"/>
  <dataConsolidate/>
  <mergeCells count="36">
    <mergeCell ref="F27:I27"/>
    <mergeCell ref="F28:I28"/>
    <mergeCell ref="H11:I11"/>
    <mergeCell ref="H13:I13"/>
    <mergeCell ref="J24:M24"/>
    <mergeCell ref="F25:I25"/>
    <mergeCell ref="J25:P25"/>
    <mergeCell ref="J26:P26"/>
    <mergeCell ref="F5:I5"/>
    <mergeCell ref="G6:I6"/>
    <mergeCell ref="H7:I7"/>
    <mergeCell ref="H8:I8"/>
    <mergeCell ref="H9:I9"/>
    <mergeCell ref="H10:I10"/>
    <mergeCell ref="U3:V3"/>
    <mergeCell ref="W3:X3"/>
    <mergeCell ref="Y3:Z3"/>
    <mergeCell ref="AA3:AB3"/>
    <mergeCell ref="AG3:AG4"/>
    <mergeCell ref="AH3:AH4"/>
    <mergeCell ref="AC1:AF3"/>
    <mergeCell ref="L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31496062992125984" right="0.31496062992125984" top="0.35433070866141736" bottom="0.35433070866141736" header="0.31496062992125984" footer="0.31496062992125984"/>
  <pageSetup paperSize="5" scale="49"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'C:\Users\Aileen Decamps\AppData\Local\Temp\Temp1_FW_ PAO 2023 Firmados .zip\[POA Divisiones Regionales 2023.xlsx]Libro de Códigos'!#REF!</xm:f>
          </x14:formula1>
          <xm:sqref>K17:K19 K7:K11 K13:K15</xm:sqref>
        </x14:dataValidation>
        <x14:dataValidation type="list" allowBlank="1" showInputMessage="1" showErrorMessage="1">
          <x14:formula1>
            <xm:f>'C:\Users\Aileen Decamps\AppData\Local\Temp\Temp1_FW_ PAO 2023 Firmados .zip\[POA Divisiones Regionales 2023.xlsx]Libro de Códigos'!#REF!</xm:f>
          </x14:formula1>
          <xm:sqref>S5:S6 S12 S16</xm:sqref>
        </x14:dataValidation>
        <x14:dataValidation type="list" allowBlank="1" showInputMessage="1" showErrorMessage="1">
          <x14:formula1>
            <xm:f>'https://minpre-my.sharepoint.com/Users/Juana Herrera.CPTTE-LT-AR/Documents/POA 2022/[Copy of POA MINPRE 2019 (Autosaved).xlsx]Clasificador de Avances'!#REF!</xm:f>
          </x14:formula1>
          <xm:sqref>S13:S15 S17:S19 S7:S11 AG5:AG19</xm:sqref>
        </x14:dataValidation>
        <x14:dataValidation type="list" allowBlank="1" showInputMessage="1" showErrorMessage="1">
          <x14:formula1>
            <xm:f>'C:\Users\Aileen Decamps\AppData\Local\Temp\Temp1_FW_ PAO 2023 Firmados .zip\[POA Divisiones Regionales 2023.xlsx]Libro de Códigos'!#REF!</xm:f>
          </x14:formula1>
          <xm:sqref>O5:P19</xm:sqref>
        </x14:dataValidation>
        <x14:dataValidation type="list" allowBlank="1" showInputMessage="1" showErrorMessage="1">
          <x14:formula1>
            <xm:f>'C:\Users\Aileen Decamps\AppData\Local\Temp\Temp1_FW_ PAO 2023 Firmados .zip\[POA Divisiones Regionales 2023.xlsx]Libro de Códigos'!#REF!</xm:f>
          </x14:formula1>
          <xm:sqref>N5:N19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H48"/>
  <sheetViews>
    <sheetView view="pageBreakPreview" topLeftCell="F1" zoomScale="80" zoomScaleNormal="70" zoomScaleSheetLayoutView="80" workbookViewId="0">
      <selection activeCell="Q8" sqref="Q8"/>
    </sheetView>
  </sheetViews>
  <sheetFormatPr defaultColWidth="11.42578125" defaultRowHeight="13.5" x14ac:dyDescent="0.25"/>
  <cols>
    <col min="1" max="1" width="13.42578125" style="1" hidden="1" customWidth="1"/>
    <col min="2" max="2" width="13.42578125" style="232" hidden="1" customWidth="1"/>
    <col min="3" max="5" width="13.42578125" style="22" hidden="1" customWidth="1"/>
    <col min="6" max="8" width="5.42578125" style="1" customWidth="1"/>
    <col min="9" max="9" width="79.7109375" style="1" customWidth="1"/>
    <col min="10" max="10" width="52" style="88" customWidth="1"/>
    <col min="11" max="11" width="18.140625" style="232" customWidth="1"/>
    <col min="12" max="12" width="31" style="232" customWidth="1"/>
    <col min="13" max="13" width="19.5703125" style="88" customWidth="1"/>
    <col min="14" max="14" width="13.140625" style="232" hidden="1" customWidth="1"/>
    <col min="15" max="16" width="17.42578125" style="88" customWidth="1"/>
    <col min="17" max="17" width="41.7109375" style="94" customWidth="1"/>
    <col min="18" max="18" width="15.85546875" style="22" customWidth="1"/>
    <col min="19" max="19" width="17.5703125" style="22" hidden="1" customWidth="1"/>
    <col min="20" max="20" width="16" style="27" hidden="1" customWidth="1"/>
    <col min="21" max="28" width="8.7109375" style="232" hidden="1" customWidth="1"/>
    <col min="29" max="29" width="39.140625" style="232" hidden="1" customWidth="1"/>
    <col min="30" max="30" width="46.140625" style="232" hidden="1" customWidth="1"/>
    <col min="31" max="32" width="39.140625" style="232" hidden="1" customWidth="1"/>
    <col min="33" max="33" width="22.140625" style="94" customWidth="1"/>
    <col min="34" max="34" width="26.7109375" style="24" bestFit="1" customWidth="1"/>
    <col min="35" max="35" width="33" style="1" customWidth="1"/>
    <col min="36" max="36" width="11.42578125" style="1"/>
    <col min="37" max="37" width="18.42578125" style="1" bestFit="1" customWidth="1"/>
    <col min="38" max="16384" width="11.42578125" style="1"/>
  </cols>
  <sheetData>
    <row r="1" spans="1:60" s="117" customFormat="1" ht="61.5" customHeight="1" x14ac:dyDescent="0.25">
      <c r="A1" s="114"/>
      <c r="B1" s="114"/>
      <c r="C1" s="114"/>
      <c r="D1" s="114"/>
      <c r="E1" s="114"/>
      <c r="F1" s="115"/>
      <c r="G1" s="115"/>
      <c r="H1" s="115"/>
      <c r="I1" s="231"/>
      <c r="J1" s="246" t="s">
        <v>162</v>
      </c>
      <c r="K1" s="246"/>
      <c r="L1" s="246"/>
      <c r="M1" s="246"/>
      <c r="N1" s="246"/>
      <c r="O1" s="246"/>
      <c r="P1" s="246"/>
      <c r="Q1" s="560"/>
      <c r="R1" s="561"/>
      <c r="S1" s="562"/>
      <c r="T1" s="563"/>
      <c r="U1" s="564"/>
      <c r="V1" s="565"/>
      <c r="W1" s="564"/>
      <c r="X1" s="565"/>
      <c r="Y1" s="564"/>
      <c r="Z1" s="565"/>
      <c r="AA1" s="564"/>
      <c r="AB1" s="565"/>
      <c r="AC1" s="566" t="s">
        <v>1</v>
      </c>
      <c r="AD1" s="567"/>
      <c r="AE1" s="567"/>
      <c r="AF1" s="568"/>
      <c r="AG1" s="560"/>
      <c r="AH1" s="561"/>
    </row>
    <row r="2" spans="1:60" s="117" customFormat="1" ht="34.5" customHeight="1" x14ac:dyDescent="0.2">
      <c r="A2" s="114"/>
      <c r="B2" s="114"/>
      <c r="C2" s="114"/>
      <c r="D2" s="114"/>
      <c r="E2" s="114"/>
      <c r="F2" s="115"/>
      <c r="G2" s="115"/>
      <c r="H2" s="115"/>
      <c r="I2" s="231"/>
      <c r="J2" s="118" t="s">
        <v>2</v>
      </c>
      <c r="K2" s="559" t="s">
        <v>500</v>
      </c>
      <c r="L2" s="559"/>
      <c r="M2" s="559"/>
      <c r="N2" s="559"/>
      <c r="O2" s="559"/>
      <c r="P2" s="558"/>
      <c r="Q2" s="301" t="s">
        <v>4</v>
      </c>
      <c r="R2" s="302"/>
      <c r="S2" s="571"/>
      <c r="T2" s="572"/>
      <c r="U2" s="573"/>
      <c r="V2" s="574"/>
      <c r="W2" s="573"/>
      <c r="X2" s="574"/>
      <c r="Y2" s="573"/>
      <c r="Z2" s="574"/>
      <c r="AA2" s="573"/>
      <c r="AB2" s="574"/>
      <c r="AC2" s="575"/>
      <c r="AD2" s="576"/>
      <c r="AE2" s="576"/>
      <c r="AF2" s="577"/>
      <c r="AG2" s="315" t="s">
        <v>5</v>
      </c>
      <c r="AH2" s="292"/>
    </row>
    <row r="3" spans="1:60" s="191" customFormat="1" ht="24.75" customHeight="1" x14ac:dyDescent="0.3">
      <c r="A3" s="211"/>
      <c r="B3" s="211"/>
      <c r="C3" s="211"/>
      <c r="D3" s="211"/>
      <c r="E3" s="211"/>
      <c r="F3" s="287" t="s">
        <v>6</v>
      </c>
      <c r="G3" s="288"/>
      <c r="H3" s="288"/>
      <c r="I3" s="288"/>
      <c r="J3" s="289"/>
      <c r="K3" s="289"/>
      <c r="L3" s="289"/>
      <c r="M3" s="289"/>
      <c r="N3" s="290"/>
      <c r="O3" s="291" t="s">
        <v>7</v>
      </c>
      <c r="P3" s="292"/>
      <c r="Q3" s="293" t="s">
        <v>8</v>
      </c>
      <c r="R3" s="295" t="s">
        <v>9</v>
      </c>
      <c r="S3" s="297" t="s">
        <v>10</v>
      </c>
      <c r="T3" s="297" t="s">
        <v>11</v>
      </c>
      <c r="U3" s="286" t="s">
        <v>12</v>
      </c>
      <c r="V3" s="286"/>
      <c r="W3" s="286" t="s">
        <v>13</v>
      </c>
      <c r="X3" s="286"/>
      <c r="Y3" s="286" t="s">
        <v>14</v>
      </c>
      <c r="Z3" s="286"/>
      <c r="AA3" s="286" t="s">
        <v>15</v>
      </c>
      <c r="AB3" s="286"/>
      <c r="AC3" s="578"/>
      <c r="AD3" s="579"/>
      <c r="AE3" s="579"/>
      <c r="AF3" s="580"/>
      <c r="AG3" s="305" t="s">
        <v>16</v>
      </c>
      <c r="AH3" s="316" t="s">
        <v>17</v>
      </c>
    </row>
    <row r="4" spans="1:60" s="150" customFormat="1" ht="96" customHeight="1" x14ac:dyDescent="0.3">
      <c r="A4" s="212" t="s">
        <v>18</v>
      </c>
      <c r="B4" s="212" t="s">
        <v>19</v>
      </c>
      <c r="C4" s="212" t="s">
        <v>20</v>
      </c>
      <c r="D4" s="212" t="s">
        <v>21</v>
      </c>
      <c r="E4" s="212" t="s">
        <v>22</v>
      </c>
      <c r="F4" s="213" t="s">
        <v>23</v>
      </c>
      <c r="G4" s="213" t="s">
        <v>24</v>
      </c>
      <c r="H4" s="213" t="s">
        <v>25</v>
      </c>
      <c r="I4" s="214"/>
      <c r="J4" s="215" t="s">
        <v>26</v>
      </c>
      <c r="K4" s="215" t="s">
        <v>27</v>
      </c>
      <c r="L4" s="216" t="s">
        <v>28</v>
      </c>
      <c r="M4" s="215" t="s">
        <v>29</v>
      </c>
      <c r="N4" s="216" t="s">
        <v>30</v>
      </c>
      <c r="O4" s="240" t="s">
        <v>31</v>
      </c>
      <c r="P4" s="238" t="s">
        <v>32</v>
      </c>
      <c r="Q4" s="294"/>
      <c r="R4" s="296"/>
      <c r="S4" s="298"/>
      <c r="T4" s="298"/>
      <c r="U4" s="219" t="s">
        <v>9</v>
      </c>
      <c r="V4" s="219" t="s">
        <v>33</v>
      </c>
      <c r="W4" s="219" t="s">
        <v>9</v>
      </c>
      <c r="X4" s="219" t="s">
        <v>33</v>
      </c>
      <c r="Y4" s="219" t="s">
        <v>9</v>
      </c>
      <c r="Z4" s="219" t="s">
        <v>33</v>
      </c>
      <c r="AA4" s="219" t="s">
        <v>9</v>
      </c>
      <c r="AB4" s="219" t="s">
        <v>33</v>
      </c>
      <c r="AC4" s="220" t="s">
        <v>34</v>
      </c>
      <c r="AD4" s="220" t="s">
        <v>35</v>
      </c>
      <c r="AE4" s="220" t="s">
        <v>36</v>
      </c>
      <c r="AF4" s="220" t="s">
        <v>37</v>
      </c>
      <c r="AG4" s="305"/>
      <c r="AH4" s="316"/>
    </row>
    <row r="5" spans="1:60" s="151" customFormat="1" ht="37.5" x14ac:dyDescent="0.3">
      <c r="A5" s="198"/>
      <c r="B5" s="142" t="s">
        <v>260</v>
      </c>
      <c r="C5" s="142">
        <v>1</v>
      </c>
      <c r="D5" s="142"/>
      <c r="E5" s="142"/>
      <c r="F5" s="198" t="s">
        <v>501</v>
      </c>
      <c r="G5" s="199"/>
      <c r="H5" s="199"/>
      <c r="I5" s="199"/>
      <c r="J5" s="620"/>
      <c r="K5" s="142"/>
      <c r="L5" s="142"/>
      <c r="M5" s="139"/>
      <c r="N5" s="142"/>
      <c r="O5" s="139" t="s">
        <v>12</v>
      </c>
      <c r="P5" s="139" t="s">
        <v>60</v>
      </c>
      <c r="Q5" s="139" t="s">
        <v>502</v>
      </c>
      <c r="R5" s="583">
        <v>100000</v>
      </c>
      <c r="S5" s="145" t="s">
        <v>248</v>
      </c>
      <c r="T5" s="146">
        <v>0.7</v>
      </c>
      <c r="U5" s="146"/>
      <c r="V5" s="147"/>
      <c r="W5" s="146"/>
      <c r="X5" s="147"/>
      <c r="Y5" s="146"/>
      <c r="Z5" s="147"/>
      <c r="AA5" s="147"/>
      <c r="AB5" s="147"/>
      <c r="AC5" s="147"/>
      <c r="AD5" s="147"/>
      <c r="AE5" s="147"/>
      <c r="AF5" s="147"/>
      <c r="AG5" s="148" t="s">
        <v>41</v>
      </c>
      <c r="AH5" s="149">
        <f>+AH6</f>
        <v>35376815.799999997</v>
      </c>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row>
    <row r="6" spans="1:60" s="165" customFormat="1" ht="37.5" x14ac:dyDescent="0.3">
      <c r="A6" s="154"/>
      <c r="B6" s="152" t="s">
        <v>260</v>
      </c>
      <c r="C6" s="152">
        <v>1</v>
      </c>
      <c r="D6" s="152">
        <v>1</v>
      </c>
      <c r="E6" s="152"/>
      <c r="F6" s="155"/>
      <c r="G6" s="154" t="s">
        <v>503</v>
      </c>
      <c r="H6" s="155"/>
      <c r="I6" s="621"/>
      <c r="J6" s="156"/>
      <c r="K6" s="152"/>
      <c r="L6" s="152"/>
      <c r="M6" s="156"/>
      <c r="N6" s="152"/>
      <c r="O6" s="156" t="s">
        <v>12</v>
      </c>
      <c r="P6" s="156" t="s">
        <v>15</v>
      </c>
      <c r="Q6" s="156"/>
      <c r="R6" s="622"/>
      <c r="S6" s="623" t="s">
        <v>248</v>
      </c>
      <c r="T6" s="160">
        <v>1</v>
      </c>
      <c r="U6" s="161">
        <v>0.25</v>
      </c>
      <c r="V6" s="161"/>
      <c r="W6" s="161">
        <v>0.25</v>
      </c>
      <c r="X6" s="152"/>
      <c r="Y6" s="161">
        <v>0.25</v>
      </c>
      <c r="Z6" s="162"/>
      <c r="AA6" s="161">
        <v>0.25</v>
      </c>
      <c r="AB6" s="162"/>
      <c r="AC6" s="162"/>
      <c r="AD6" s="162"/>
      <c r="AE6" s="162"/>
      <c r="AF6" s="162"/>
      <c r="AG6" s="156" t="s">
        <v>41</v>
      </c>
      <c r="AH6" s="163">
        <f>SUM(AH7:AH16)</f>
        <v>35376815.799999997</v>
      </c>
      <c r="AI6" s="150"/>
      <c r="AJ6" s="150"/>
      <c r="AK6" s="164"/>
      <c r="AL6" s="150"/>
      <c r="AM6" s="150"/>
      <c r="AN6" s="150"/>
      <c r="AO6" s="150"/>
      <c r="AP6" s="150"/>
      <c r="AQ6" s="150"/>
      <c r="AR6" s="150"/>
      <c r="AS6" s="150"/>
      <c r="AT6" s="150"/>
      <c r="AU6" s="150"/>
      <c r="AV6" s="150"/>
      <c r="AW6" s="150"/>
      <c r="AX6" s="150"/>
      <c r="AY6" s="150"/>
      <c r="AZ6" s="150"/>
      <c r="BA6" s="150"/>
      <c r="BB6" s="150"/>
      <c r="BC6" s="150"/>
      <c r="BD6" s="150"/>
      <c r="BE6" s="150"/>
      <c r="BF6" s="150"/>
      <c r="BG6" s="150"/>
      <c r="BH6" s="150"/>
    </row>
    <row r="7" spans="1:60" s="175" customFormat="1" ht="40.15" customHeight="1" x14ac:dyDescent="0.3">
      <c r="A7" s="166" t="str">
        <f t="shared" ref="A7:A16" si="0">+ CONCATENATE("ID", "-", B7, "-",C7, ".", D7, ".", E7)</f>
        <v>ID-DLE-1.1.1</v>
      </c>
      <c r="B7" s="167" t="s">
        <v>260</v>
      </c>
      <c r="C7" s="167">
        <v>1</v>
      </c>
      <c r="D7" s="167">
        <v>1</v>
      </c>
      <c r="E7" s="167">
        <v>1</v>
      </c>
      <c r="F7" s="168"/>
      <c r="G7" s="169"/>
      <c r="H7" s="168" t="s">
        <v>460</v>
      </c>
      <c r="I7" s="169"/>
      <c r="J7" s="624" t="s">
        <v>459</v>
      </c>
      <c r="K7" s="167" t="s">
        <v>45</v>
      </c>
      <c r="L7" s="170" t="s">
        <v>467</v>
      </c>
      <c r="M7" s="170" t="s">
        <v>72</v>
      </c>
      <c r="N7" s="167" t="s">
        <v>46</v>
      </c>
      <c r="O7" s="170" t="s">
        <v>12</v>
      </c>
      <c r="P7" s="170" t="s">
        <v>15</v>
      </c>
      <c r="Q7" s="171"/>
      <c r="R7" s="172"/>
      <c r="S7" s="172"/>
      <c r="T7" s="167"/>
      <c r="U7" s="172"/>
      <c r="V7" s="172"/>
      <c r="W7" s="172"/>
      <c r="X7" s="172"/>
      <c r="Y7" s="172"/>
      <c r="Z7" s="173"/>
      <c r="AA7" s="173"/>
      <c r="AB7" s="173"/>
      <c r="AC7" s="538" t="s">
        <v>458</v>
      </c>
      <c r="AD7" s="625" t="s">
        <v>458</v>
      </c>
      <c r="AE7" s="625" t="s">
        <v>458</v>
      </c>
      <c r="AF7" s="625" t="s">
        <v>458</v>
      </c>
      <c r="AG7" s="170" t="s">
        <v>41</v>
      </c>
      <c r="AH7" s="178">
        <v>0</v>
      </c>
    </row>
    <row r="8" spans="1:60" s="175" customFormat="1" ht="40.15" customHeight="1" x14ac:dyDescent="0.3">
      <c r="A8" s="166" t="str">
        <f t="shared" si="0"/>
        <v>ID-DLE-1.1.2</v>
      </c>
      <c r="B8" s="167" t="s">
        <v>260</v>
      </c>
      <c r="C8" s="167">
        <v>1</v>
      </c>
      <c r="D8" s="167">
        <v>1</v>
      </c>
      <c r="E8" s="167">
        <v>2</v>
      </c>
      <c r="F8" s="168"/>
      <c r="G8" s="169"/>
      <c r="H8" s="168" t="s">
        <v>114</v>
      </c>
      <c r="I8" s="169"/>
      <c r="J8" s="624" t="s">
        <v>504</v>
      </c>
      <c r="K8" s="167" t="s">
        <v>260</v>
      </c>
      <c r="L8" s="170" t="s">
        <v>505</v>
      </c>
      <c r="M8" s="170" t="s">
        <v>72</v>
      </c>
      <c r="N8" s="167" t="s">
        <v>46</v>
      </c>
      <c r="O8" s="170" t="s">
        <v>12</v>
      </c>
      <c r="P8" s="170" t="s">
        <v>15</v>
      </c>
      <c r="Q8" s="171"/>
      <c r="R8" s="172"/>
      <c r="S8" s="172"/>
      <c r="T8" s="167"/>
      <c r="U8" s="172"/>
      <c r="V8" s="172"/>
      <c r="W8" s="172"/>
      <c r="X8" s="172"/>
      <c r="Y8" s="172"/>
      <c r="Z8" s="173"/>
      <c r="AA8" s="173"/>
      <c r="AB8" s="173"/>
      <c r="AC8" s="538"/>
      <c r="AD8" s="625"/>
      <c r="AE8" s="625"/>
      <c r="AF8" s="625"/>
      <c r="AG8" s="170" t="s">
        <v>41</v>
      </c>
      <c r="AH8" s="178">
        <v>0</v>
      </c>
    </row>
    <row r="9" spans="1:60" s="165" customFormat="1" ht="40.15" customHeight="1" x14ac:dyDescent="0.3">
      <c r="A9" s="166" t="str">
        <f t="shared" si="0"/>
        <v>ID-DLE-1.1.3</v>
      </c>
      <c r="B9" s="167" t="s">
        <v>260</v>
      </c>
      <c r="C9" s="167">
        <v>1</v>
      </c>
      <c r="D9" s="167">
        <v>1</v>
      </c>
      <c r="E9" s="167">
        <v>3</v>
      </c>
      <c r="F9" s="167"/>
      <c r="G9" s="167"/>
      <c r="H9" s="168" t="s">
        <v>471</v>
      </c>
      <c r="I9" s="169"/>
      <c r="J9" s="624" t="s">
        <v>506</v>
      </c>
      <c r="K9" s="167" t="s">
        <v>260</v>
      </c>
      <c r="L9" s="170" t="s">
        <v>505</v>
      </c>
      <c r="M9" s="170" t="s">
        <v>45</v>
      </c>
      <c r="N9" s="167" t="s">
        <v>46</v>
      </c>
      <c r="O9" s="170" t="s">
        <v>12</v>
      </c>
      <c r="P9" s="170" t="s">
        <v>15</v>
      </c>
      <c r="Q9" s="167"/>
      <c r="R9" s="167"/>
      <c r="S9" s="167"/>
      <c r="T9" s="167"/>
      <c r="U9" s="167"/>
      <c r="V9" s="167"/>
      <c r="W9" s="167"/>
      <c r="X9" s="167"/>
      <c r="Y9" s="167"/>
      <c r="Z9" s="167"/>
      <c r="AA9" s="167"/>
      <c r="AB9" s="167"/>
      <c r="AC9" s="535" t="s">
        <v>454</v>
      </c>
      <c r="AD9" s="535" t="s">
        <v>454</v>
      </c>
      <c r="AE9" s="535" t="s">
        <v>454</v>
      </c>
      <c r="AF9" s="535" t="s">
        <v>454</v>
      </c>
      <c r="AG9" s="170" t="s">
        <v>41</v>
      </c>
      <c r="AH9" s="178">
        <v>0</v>
      </c>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0" s="175" customFormat="1" ht="40.15" customHeight="1" x14ac:dyDescent="0.3">
      <c r="A10" s="166" t="str">
        <f t="shared" si="0"/>
        <v>ID-DLE-1.1.4</v>
      </c>
      <c r="B10" s="167" t="s">
        <v>260</v>
      </c>
      <c r="C10" s="167">
        <v>1</v>
      </c>
      <c r="D10" s="167">
        <v>1</v>
      </c>
      <c r="E10" s="167">
        <v>4</v>
      </c>
      <c r="F10" s="168"/>
      <c r="G10" s="169"/>
      <c r="H10" s="168" t="s">
        <v>507</v>
      </c>
      <c r="I10" s="169"/>
      <c r="J10" s="624" t="s">
        <v>508</v>
      </c>
      <c r="K10" s="167" t="s">
        <v>260</v>
      </c>
      <c r="L10" s="170" t="s">
        <v>505</v>
      </c>
      <c r="M10" s="170" t="s">
        <v>254</v>
      </c>
      <c r="N10" s="167" t="s">
        <v>46</v>
      </c>
      <c r="O10" s="170" t="s">
        <v>12</v>
      </c>
      <c r="P10" s="170" t="s">
        <v>15</v>
      </c>
      <c r="Q10" s="171"/>
      <c r="R10" s="172"/>
      <c r="S10" s="172"/>
      <c r="T10" s="167"/>
      <c r="U10" s="172"/>
      <c r="V10" s="172"/>
      <c r="W10" s="172"/>
      <c r="X10" s="172"/>
      <c r="Y10" s="172"/>
      <c r="Z10" s="173"/>
      <c r="AA10" s="173"/>
      <c r="AB10" s="173"/>
      <c r="AC10" s="535" t="s">
        <v>509</v>
      </c>
      <c r="AD10" s="535" t="s">
        <v>509</v>
      </c>
      <c r="AE10" s="535" t="s">
        <v>509</v>
      </c>
      <c r="AF10" s="535" t="s">
        <v>509</v>
      </c>
      <c r="AG10" s="170" t="s">
        <v>41</v>
      </c>
      <c r="AH10" s="178">
        <v>420100</v>
      </c>
    </row>
    <row r="11" spans="1:60" s="175" customFormat="1" ht="40.15" customHeight="1" x14ac:dyDescent="0.3">
      <c r="A11" s="166" t="str">
        <f t="shared" si="0"/>
        <v>ID-DLE-1.1.5</v>
      </c>
      <c r="B11" s="167" t="s">
        <v>260</v>
      </c>
      <c r="C11" s="167">
        <v>1</v>
      </c>
      <c r="D11" s="167">
        <v>1</v>
      </c>
      <c r="E11" s="167">
        <v>5</v>
      </c>
      <c r="F11" s="168"/>
      <c r="G11" s="169"/>
      <c r="H11" s="168" t="s">
        <v>510</v>
      </c>
      <c r="I11" s="168"/>
      <c r="J11" s="624" t="s">
        <v>511</v>
      </c>
      <c r="K11" s="167" t="s">
        <v>260</v>
      </c>
      <c r="L11" s="170" t="s">
        <v>505</v>
      </c>
      <c r="M11" s="170" t="s">
        <v>72</v>
      </c>
      <c r="N11" s="167" t="s">
        <v>46</v>
      </c>
      <c r="O11" s="170" t="s">
        <v>12</v>
      </c>
      <c r="P11" s="170" t="s">
        <v>15</v>
      </c>
      <c r="Q11" s="171"/>
      <c r="R11" s="172"/>
      <c r="S11" s="172"/>
      <c r="T11" s="167"/>
      <c r="U11" s="172"/>
      <c r="V11" s="172"/>
      <c r="W11" s="172"/>
      <c r="X11" s="172"/>
      <c r="Y11" s="172"/>
      <c r="Z11" s="173"/>
      <c r="AA11" s="173"/>
      <c r="AB11" s="173"/>
      <c r="AC11" s="535" t="s">
        <v>512</v>
      </c>
      <c r="AD11" s="535" t="s">
        <v>512</v>
      </c>
      <c r="AE11" s="535" t="s">
        <v>512</v>
      </c>
      <c r="AF11" s="535" t="s">
        <v>512</v>
      </c>
      <c r="AG11" s="170" t="s">
        <v>41</v>
      </c>
      <c r="AH11" s="178">
        <v>400000</v>
      </c>
    </row>
    <row r="12" spans="1:60" s="175" customFormat="1" ht="40.15" customHeight="1" x14ac:dyDescent="0.3">
      <c r="A12" s="166" t="str">
        <f t="shared" si="0"/>
        <v>ID-DLE-1.1.6</v>
      </c>
      <c r="B12" s="167" t="s">
        <v>260</v>
      </c>
      <c r="C12" s="167">
        <v>1</v>
      </c>
      <c r="D12" s="167">
        <v>1</v>
      </c>
      <c r="E12" s="167">
        <v>6</v>
      </c>
      <c r="F12" s="168"/>
      <c r="G12" s="169"/>
      <c r="H12" s="168" t="s">
        <v>513</v>
      </c>
      <c r="I12" s="169"/>
      <c r="J12" s="624" t="s">
        <v>514</v>
      </c>
      <c r="K12" s="167" t="s">
        <v>260</v>
      </c>
      <c r="L12" s="170" t="s">
        <v>505</v>
      </c>
      <c r="M12" s="170" t="s">
        <v>72</v>
      </c>
      <c r="N12" s="167" t="s">
        <v>46</v>
      </c>
      <c r="O12" s="170" t="s">
        <v>12</v>
      </c>
      <c r="P12" s="170" t="s">
        <v>15</v>
      </c>
      <c r="Q12" s="171"/>
      <c r="R12" s="172"/>
      <c r="S12" s="172"/>
      <c r="T12" s="167"/>
      <c r="U12" s="172"/>
      <c r="V12" s="172"/>
      <c r="W12" s="172"/>
      <c r="X12" s="172"/>
      <c r="Y12" s="172"/>
      <c r="Z12" s="173"/>
      <c r="AA12" s="173"/>
      <c r="AB12" s="173"/>
      <c r="AC12" s="535" t="s">
        <v>446</v>
      </c>
      <c r="AD12" s="535" t="s">
        <v>446</v>
      </c>
      <c r="AE12" s="535" t="s">
        <v>446</v>
      </c>
      <c r="AF12" s="535" t="s">
        <v>446</v>
      </c>
      <c r="AG12" s="170" t="s">
        <v>41</v>
      </c>
      <c r="AH12" s="178">
        <f>4382467.8+269623</f>
        <v>4652090.8</v>
      </c>
    </row>
    <row r="13" spans="1:60" s="175" customFormat="1" ht="70.150000000000006" customHeight="1" x14ac:dyDescent="0.3">
      <c r="A13" s="166" t="str">
        <f t="shared" si="0"/>
        <v>ID-DLE-1.1.7</v>
      </c>
      <c r="B13" s="167" t="s">
        <v>260</v>
      </c>
      <c r="C13" s="167">
        <v>1</v>
      </c>
      <c r="D13" s="167">
        <v>1</v>
      </c>
      <c r="E13" s="167">
        <v>7</v>
      </c>
      <c r="F13" s="168"/>
      <c r="G13" s="169"/>
      <c r="H13" s="538" t="s">
        <v>515</v>
      </c>
      <c r="I13" s="169"/>
      <c r="J13" s="624" t="s">
        <v>516</v>
      </c>
      <c r="K13" s="167" t="s">
        <v>260</v>
      </c>
      <c r="L13" s="170" t="s">
        <v>517</v>
      </c>
      <c r="M13" s="170" t="s">
        <v>254</v>
      </c>
      <c r="N13" s="167" t="s">
        <v>46</v>
      </c>
      <c r="O13" s="170" t="s">
        <v>12</v>
      </c>
      <c r="P13" s="170" t="s">
        <v>15</v>
      </c>
      <c r="Q13" s="171"/>
      <c r="R13" s="172"/>
      <c r="S13" s="172"/>
      <c r="T13" s="167"/>
      <c r="U13" s="172"/>
      <c r="V13" s="172"/>
      <c r="W13" s="172"/>
      <c r="X13" s="172"/>
      <c r="Y13" s="172"/>
      <c r="Z13" s="173"/>
      <c r="AA13" s="173"/>
      <c r="AB13" s="173"/>
      <c r="AC13" s="535" t="s">
        <v>518</v>
      </c>
      <c r="AD13" s="535" t="s">
        <v>518</v>
      </c>
      <c r="AE13" s="535" t="s">
        <v>518</v>
      </c>
      <c r="AF13" s="535" t="s">
        <v>518</v>
      </c>
      <c r="AG13" s="170" t="s">
        <v>41</v>
      </c>
      <c r="AH13" s="178">
        <v>29000000</v>
      </c>
    </row>
    <row r="14" spans="1:60" s="175" customFormat="1" ht="40.15" customHeight="1" x14ac:dyDescent="0.3">
      <c r="A14" s="166" t="str">
        <f t="shared" si="0"/>
        <v>ID-DLE-1.1.8</v>
      </c>
      <c r="B14" s="167" t="s">
        <v>260</v>
      </c>
      <c r="C14" s="167">
        <v>1</v>
      </c>
      <c r="D14" s="167">
        <v>1</v>
      </c>
      <c r="E14" s="167">
        <v>8</v>
      </c>
      <c r="F14" s="168"/>
      <c r="G14" s="169"/>
      <c r="H14" s="626" t="s">
        <v>519</v>
      </c>
      <c r="I14" s="627"/>
      <c r="J14" s="624" t="s">
        <v>520</v>
      </c>
      <c r="K14" s="167" t="s">
        <v>260</v>
      </c>
      <c r="L14" s="170" t="s">
        <v>505</v>
      </c>
      <c r="M14" s="170" t="s">
        <v>257</v>
      </c>
      <c r="N14" s="167" t="s">
        <v>46</v>
      </c>
      <c r="O14" s="170" t="s">
        <v>12</v>
      </c>
      <c r="P14" s="170" t="s">
        <v>15</v>
      </c>
      <c r="Q14" s="171"/>
      <c r="R14" s="172"/>
      <c r="S14" s="172"/>
      <c r="T14" s="167"/>
      <c r="U14" s="172"/>
      <c r="V14" s="172"/>
      <c r="W14" s="172"/>
      <c r="X14" s="172"/>
      <c r="Y14" s="172"/>
      <c r="Z14" s="173"/>
      <c r="AA14" s="173"/>
      <c r="AB14" s="173"/>
      <c r="AC14" s="628" t="s">
        <v>521</v>
      </c>
      <c r="AD14" s="628" t="s">
        <v>521</v>
      </c>
      <c r="AE14" s="628" t="s">
        <v>521</v>
      </c>
      <c r="AF14" s="628" t="s">
        <v>521</v>
      </c>
      <c r="AG14" s="170" t="s">
        <v>41</v>
      </c>
      <c r="AH14" s="178">
        <v>0</v>
      </c>
    </row>
    <row r="15" spans="1:60" s="175" customFormat="1" ht="40.15" customHeight="1" x14ac:dyDescent="0.3">
      <c r="A15" s="166" t="str">
        <f t="shared" si="0"/>
        <v>ID-DLE-1.1.9</v>
      </c>
      <c r="B15" s="167" t="s">
        <v>260</v>
      </c>
      <c r="C15" s="167">
        <v>1</v>
      </c>
      <c r="D15" s="167">
        <v>1</v>
      </c>
      <c r="E15" s="167">
        <v>9</v>
      </c>
      <c r="F15" s="168"/>
      <c r="G15" s="169"/>
      <c r="H15" s="629" t="s">
        <v>522</v>
      </c>
      <c r="I15" s="169"/>
      <c r="J15" s="624" t="s">
        <v>523</v>
      </c>
      <c r="K15" s="167" t="s">
        <v>260</v>
      </c>
      <c r="L15" s="170" t="s">
        <v>505</v>
      </c>
      <c r="M15" s="170" t="s">
        <v>257</v>
      </c>
      <c r="N15" s="167" t="s">
        <v>46</v>
      </c>
      <c r="O15" s="170" t="s">
        <v>12</v>
      </c>
      <c r="P15" s="170" t="s">
        <v>15</v>
      </c>
      <c r="Q15" s="171"/>
      <c r="R15" s="172"/>
      <c r="S15" s="172"/>
      <c r="T15" s="167"/>
      <c r="U15" s="172"/>
      <c r="V15" s="172"/>
      <c r="W15" s="172"/>
      <c r="X15" s="172"/>
      <c r="Y15" s="172"/>
      <c r="Z15" s="173"/>
      <c r="AA15" s="173"/>
      <c r="AB15" s="173"/>
      <c r="AC15" s="535" t="s">
        <v>446</v>
      </c>
      <c r="AD15" s="535" t="s">
        <v>446</v>
      </c>
      <c r="AE15" s="535" t="s">
        <v>446</v>
      </c>
      <c r="AF15" s="535" t="s">
        <v>446</v>
      </c>
      <c r="AG15" s="170" t="s">
        <v>41</v>
      </c>
      <c r="AH15" s="178">
        <v>904625</v>
      </c>
    </row>
    <row r="16" spans="1:60" s="175" customFormat="1" ht="69" customHeight="1" x14ac:dyDescent="0.3">
      <c r="A16" s="166" t="str">
        <f t="shared" si="0"/>
        <v>ID-DLE-1.1.10</v>
      </c>
      <c r="B16" s="167" t="s">
        <v>260</v>
      </c>
      <c r="C16" s="167">
        <v>1</v>
      </c>
      <c r="D16" s="167">
        <v>1</v>
      </c>
      <c r="E16" s="167">
        <v>10</v>
      </c>
      <c r="F16" s="168"/>
      <c r="G16" s="169"/>
      <c r="H16" s="538" t="s">
        <v>524</v>
      </c>
      <c r="I16" s="169"/>
      <c r="J16" s="535" t="s">
        <v>525</v>
      </c>
      <c r="K16" s="167" t="s">
        <v>260</v>
      </c>
      <c r="L16" s="170" t="s">
        <v>505</v>
      </c>
      <c r="M16" s="170" t="s">
        <v>257</v>
      </c>
      <c r="N16" s="167" t="s">
        <v>46</v>
      </c>
      <c r="O16" s="170" t="s">
        <v>60</v>
      </c>
      <c r="P16" s="170" t="s">
        <v>60</v>
      </c>
      <c r="Q16" s="171"/>
      <c r="R16" s="172"/>
      <c r="S16" s="172"/>
      <c r="T16" s="167"/>
      <c r="U16" s="172"/>
      <c r="V16" s="172"/>
      <c r="W16" s="172"/>
      <c r="X16" s="172"/>
      <c r="Y16" s="172"/>
      <c r="Z16" s="173"/>
      <c r="AA16" s="173"/>
      <c r="AB16" s="173"/>
      <c r="AC16" s="535" t="s">
        <v>446</v>
      </c>
      <c r="AD16" s="535" t="s">
        <v>446</v>
      </c>
      <c r="AE16" s="535" t="s">
        <v>446</v>
      </c>
      <c r="AF16" s="535" t="s">
        <v>446</v>
      </c>
      <c r="AG16" s="170" t="s">
        <v>41</v>
      </c>
      <c r="AH16" s="178">
        <v>0</v>
      </c>
    </row>
    <row r="17" spans="1:60" s="151" customFormat="1" ht="37.5" x14ac:dyDescent="0.3">
      <c r="A17" s="581"/>
      <c r="B17" s="582" t="s">
        <v>260</v>
      </c>
      <c r="C17" s="582">
        <v>3</v>
      </c>
      <c r="D17" s="582"/>
      <c r="E17" s="582"/>
      <c r="F17" s="198" t="s">
        <v>526</v>
      </c>
      <c r="G17" s="630"/>
      <c r="H17" s="630"/>
      <c r="I17" s="199"/>
      <c r="J17" s="139"/>
      <c r="K17" s="142"/>
      <c r="L17" s="142"/>
      <c r="M17" s="139"/>
      <c r="N17" s="142"/>
      <c r="O17" s="139" t="s">
        <v>12</v>
      </c>
      <c r="P17" s="139" t="s">
        <v>15</v>
      </c>
      <c r="Q17" s="143" t="s">
        <v>527</v>
      </c>
      <c r="R17" s="631">
        <v>1</v>
      </c>
      <c r="S17" s="145" t="s">
        <v>40</v>
      </c>
      <c r="T17" s="146">
        <v>0.05</v>
      </c>
      <c r="U17" s="147"/>
      <c r="V17" s="147"/>
      <c r="W17" s="147"/>
      <c r="X17" s="147"/>
      <c r="Y17" s="147"/>
      <c r="Z17" s="147"/>
      <c r="AA17" s="147"/>
      <c r="AB17" s="147"/>
      <c r="AC17" s="147"/>
      <c r="AD17" s="147"/>
      <c r="AE17" s="147"/>
      <c r="AF17" s="147"/>
      <c r="AG17" s="148" t="s">
        <v>41</v>
      </c>
      <c r="AH17" s="149">
        <f>AH18</f>
        <v>0</v>
      </c>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row>
    <row r="18" spans="1:60" s="165" customFormat="1" ht="37.5" x14ac:dyDescent="0.3">
      <c r="A18" s="584"/>
      <c r="B18" s="585" t="s">
        <v>260</v>
      </c>
      <c r="C18" s="585">
        <v>3</v>
      </c>
      <c r="D18" s="585">
        <v>1</v>
      </c>
      <c r="E18" s="585"/>
      <c r="F18" s="632"/>
      <c r="G18" s="633" t="s">
        <v>528</v>
      </c>
      <c r="H18" s="634"/>
      <c r="I18" s="634"/>
      <c r="J18" s="635"/>
      <c r="K18" s="152"/>
      <c r="L18" s="152"/>
      <c r="M18" s="156"/>
      <c r="N18" s="152"/>
      <c r="O18" s="156" t="s">
        <v>12</v>
      </c>
      <c r="P18" s="156" t="s">
        <v>15</v>
      </c>
      <c r="Q18" s="157"/>
      <c r="R18" s="158"/>
      <c r="S18" s="159" t="s">
        <v>40</v>
      </c>
      <c r="T18" s="200">
        <v>1</v>
      </c>
      <c r="U18" s="161">
        <v>0.25</v>
      </c>
      <c r="V18" s="161"/>
      <c r="W18" s="161">
        <v>0.25</v>
      </c>
      <c r="X18" s="152"/>
      <c r="Y18" s="161">
        <v>0.25</v>
      </c>
      <c r="Z18" s="162"/>
      <c r="AA18" s="161">
        <v>0.25</v>
      </c>
      <c r="AB18" s="162"/>
      <c r="AC18" s="162"/>
      <c r="AD18" s="162"/>
      <c r="AE18" s="162"/>
      <c r="AF18" s="162"/>
      <c r="AG18" s="156" t="s">
        <v>41</v>
      </c>
      <c r="AH18" s="163">
        <f>SUM(AH19:AH19)</f>
        <v>0</v>
      </c>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row>
    <row r="19" spans="1:60" s="175" customFormat="1" ht="37.5" x14ac:dyDescent="0.3">
      <c r="A19" s="166" t="str">
        <f t="shared" ref="A19" si="1">+ CONCATENATE("ID", "-", B19, "-",C19, ".", D19, ".", E19)</f>
        <v>ID-DLE-3.1.1</v>
      </c>
      <c r="B19" s="167" t="s">
        <v>260</v>
      </c>
      <c r="C19" s="167">
        <v>3</v>
      </c>
      <c r="D19" s="167">
        <v>1</v>
      </c>
      <c r="E19" s="167">
        <v>1</v>
      </c>
      <c r="F19" s="168"/>
      <c r="G19" s="169"/>
      <c r="H19" s="168" t="s">
        <v>529</v>
      </c>
      <c r="I19" s="636"/>
      <c r="J19" s="170" t="s">
        <v>530</v>
      </c>
      <c r="K19" s="167" t="s">
        <v>260</v>
      </c>
      <c r="L19" s="167" t="s">
        <v>505</v>
      </c>
      <c r="M19" s="170" t="s">
        <v>257</v>
      </c>
      <c r="N19" s="167" t="s">
        <v>46</v>
      </c>
      <c r="O19" s="170" t="s">
        <v>12</v>
      </c>
      <c r="P19" s="170" t="s">
        <v>15</v>
      </c>
      <c r="Q19" s="171"/>
      <c r="R19" s="172"/>
      <c r="S19" s="172"/>
      <c r="T19" s="167"/>
      <c r="U19" s="172"/>
      <c r="V19" s="172"/>
      <c r="W19" s="172"/>
      <c r="X19" s="172"/>
      <c r="Y19" s="172"/>
      <c r="Z19" s="173"/>
      <c r="AA19" s="173"/>
      <c r="AB19" s="173"/>
      <c r="AC19" s="625" t="s">
        <v>458</v>
      </c>
      <c r="AD19" s="625" t="s">
        <v>458</v>
      </c>
      <c r="AE19" s="625" t="s">
        <v>458</v>
      </c>
      <c r="AF19" s="625" t="s">
        <v>458</v>
      </c>
      <c r="AG19" s="170" t="s">
        <v>41</v>
      </c>
      <c r="AH19" s="178">
        <v>0</v>
      </c>
    </row>
    <row r="20" spans="1:60" s="151" customFormat="1" ht="37.5" x14ac:dyDescent="0.3">
      <c r="A20" s="581"/>
      <c r="B20" s="582" t="s">
        <v>260</v>
      </c>
      <c r="C20" s="582">
        <v>4</v>
      </c>
      <c r="D20" s="582"/>
      <c r="E20" s="582"/>
      <c r="F20" s="198" t="s">
        <v>531</v>
      </c>
      <c r="G20" s="199"/>
      <c r="H20" s="199"/>
      <c r="I20" s="199"/>
      <c r="J20" s="139"/>
      <c r="K20" s="142"/>
      <c r="L20" s="142"/>
      <c r="M20" s="139"/>
      <c r="N20" s="142"/>
      <c r="O20" s="139" t="s">
        <v>12</v>
      </c>
      <c r="P20" s="139" t="s">
        <v>15</v>
      </c>
      <c r="Q20" s="143" t="s">
        <v>532</v>
      </c>
      <c r="R20" s="631">
        <v>1</v>
      </c>
      <c r="S20" s="145" t="s">
        <v>40</v>
      </c>
      <c r="T20" s="146">
        <v>0.1</v>
      </c>
      <c r="U20" s="147"/>
      <c r="V20" s="147"/>
      <c r="W20" s="147"/>
      <c r="X20" s="147"/>
      <c r="Y20" s="147"/>
      <c r="Z20" s="147"/>
      <c r="AA20" s="147"/>
      <c r="AB20" s="147"/>
      <c r="AC20" s="147"/>
      <c r="AD20" s="147"/>
      <c r="AE20" s="147"/>
      <c r="AF20" s="147"/>
      <c r="AG20" s="148" t="s">
        <v>41</v>
      </c>
      <c r="AH20" s="149">
        <f>+AH21</f>
        <v>0</v>
      </c>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row>
    <row r="21" spans="1:60" s="165" customFormat="1" ht="37.5" x14ac:dyDescent="0.3">
      <c r="A21" s="584" t="str">
        <f t="shared" ref="A21:A22" si="2">+ CONCATENATE("ID", "-", B21, "-",C21, ".", D21, ".", E21)</f>
        <v>ID-DLE-4.1.</v>
      </c>
      <c r="B21" s="585" t="s">
        <v>260</v>
      </c>
      <c r="C21" s="585">
        <v>4</v>
      </c>
      <c r="D21" s="585">
        <v>1</v>
      </c>
      <c r="E21" s="585"/>
      <c r="F21" s="155"/>
      <c r="G21" s="154" t="s">
        <v>533</v>
      </c>
      <c r="H21" s="155"/>
      <c r="I21" s="155"/>
      <c r="J21" s="156"/>
      <c r="K21" s="152"/>
      <c r="L21" s="152"/>
      <c r="M21" s="156"/>
      <c r="N21" s="152"/>
      <c r="O21" s="156" t="s">
        <v>12</v>
      </c>
      <c r="P21" s="156" t="s">
        <v>15</v>
      </c>
      <c r="Q21" s="637"/>
      <c r="R21" s="158"/>
      <c r="S21" s="159" t="s">
        <v>40</v>
      </c>
      <c r="T21" s="200">
        <v>1</v>
      </c>
      <c r="U21" s="161">
        <v>0.25</v>
      </c>
      <c r="V21" s="161"/>
      <c r="W21" s="161">
        <v>0.25</v>
      </c>
      <c r="X21" s="152"/>
      <c r="Y21" s="161">
        <v>0.25</v>
      </c>
      <c r="Z21" s="162"/>
      <c r="AA21" s="161">
        <v>0.25</v>
      </c>
      <c r="AB21" s="162"/>
      <c r="AC21" s="162"/>
      <c r="AD21" s="162"/>
      <c r="AE21" s="162"/>
      <c r="AF21" s="162"/>
      <c r="AG21" s="156" t="s">
        <v>41</v>
      </c>
      <c r="AH21" s="163">
        <f>SUM(AH22:AH22)</f>
        <v>0</v>
      </c>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row>
    <row r="22" spans="1:60" s="175" customFormat="1" ht="37.5" x14ac:dyDescent="0.3">
      <c r="A22" s="166" t="str">
        <f t="shared" si="2"/>
        <v>ID-DLE-4.1.1</v>
      </c>
      <c r="B22" s="167" t="s">
        <v>260</v>
      </c>
      <c r="C22" s="167">
        <v>4</v>
      </c>
      <c r="D22" s="167">
        <v>1</v>
      </c>
      <c r="E22" s="167">
        <v>1</v>
      </c>
      <c r="F22" s="168"/>
      <c r="G22" s="169"/>
      <c r="H22" s="168" t="s">
        <v>534</v>
      </c>
      <c r="I22" s="169"/>
      <c r="J22" s="170" t="s">
        <v>535</v>
      </c>
      <c r="K22" s="167" t="s">
        <v>260</v>
      </c>
      <c r="L22" s="170" t="s">
        <v>505</v>
      </c>
      <c r="M22" s="170" t="s">
        <v>58</v>
      </c>
      <c r="N22" s="167" t="s">
        <v>229</v>
      </c>
      <c r="O22" s="170" t="s">
        <v>12</v>
      </c>
      <c r="P22" s="170" t="s">
        <v>15</v>
      </c>
      <c r="Q22" s="171"/>
      <c r="R22" s="172"/>
      <c r="S22" s="172"/>
      <c r="T22" s="167"/>
      <c r="U22" s="172"/>
      <c r="V22" s="172"/>
      <c r="W22" s="172"/>
      <c r="X22" s="172"/>
      <c r="Y22" s="172"/>
      <c r="Z22" s="173"/>
      <c r="AA22" s="173"/>
      <c r="AB22" s="173"/>
      <c r="AC22" s="625" t="s">
        <v>458</v>
      </c>
      <c r="AD22" s="625" t="s">
        <v>458</v>
      </c>
      <c r="AE22" s="625" t="s">
        <v>458</v>
      </c>
      <c r="AF22" s="625" t="s">
        <v>458</v>
      </c>
      <c r="AG22" s="170" t="s">
        <v>41</v>
      </c>
      <c r="AH22" s="178">
        <v>0</v>
      </c>
    </row>
    <row r="23" spans="1:60" s="151" customFormat="1" ht="37.5" x14ac:dyDescent="0.3">
      <c r="A23" s="198"/>
      <c r="B23" s="142" t="s">
        <v>260</v>
      </c>
      <c r="C23" s="142">
        <v>5</v>
      </c>
      <c r="D23" s="142"/>
      <c r="E23" s="142"/>
      <c r="F23" s="198" t="s">
        <v>536</v>
      </c>
      <c r="G23" s="199"/>
      <c r="H23" s="199"/>
      <c r="I23" s="199"/>
      <c r="J23" s="139"/>
      <c r="K23" s="142"/>
      <c r="L23" s="142"/>
      <c r="M23" s="139"/>
      <c r="N23" s="142"/>
      <c r="O23" s="139"/>
      <c r="P23" s="139"/>
      <c r="Q23" s="143" t="s">
        <v>537</v>
      </c>
      <c r="R23" s="631">
        <v>1</v>
      </c>
      <c r="S23" s="145" t="s">
        <v>40</v>
      </c>
      <c r="T23" s="146">
        <v>0.1</v>
      </c>
      <c r="U23" s="147"/>
      <c r="V23" s="147"/>
      <c r="W23" s="147"/>
      <c r="X23" s="147"/>
      <c r="Y23" s="147"/>
      <c r="Z23" s="147"/>
      <c r="AA23" s="147"/>
      <c r="AB23" s="147"/>
      <c r="AC23" s="147"/>
      <c r="AD23" s="147"/>
      <c r="AE23" s="147"/>
      <c r="AF23" s="147"/>
      <c r="AG23" s="148" t="s">
        <v>41</v>
      </c>
      <c r="AH23" s="149">
        <f>AH24</f>
        <v>0</v>
      </c>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row>
    <row r="24" spans="1:60" s="165" customFormat="1" ht="37.5" x14ac:dyDescent="0.3">
      <c r="A24" s="154"/>
      <c r="B24" s="152" t="s">
        <v>260</v>
      </c>
      <c r="C24" s="152">
        <v>5</v>
      </c>
      <c r="D24" s="152">
        <v>1</v>
      </c>
      <c r="E24" s="152"/>
      <c r="F24" s="155"/>
      <c r="G24" s="154" t="s">
        <v>538</v>
      </c>
      <c r="H24" s="155"/>
      <c r="I24" s="155"/>
      <c r="J24" s="156"/>
      <c r="K24" s="152"/>
      <c r="L24" s="152"/>
      <c r="M24" s="156"/>
      <c r="N24" s="152"/>
      <c r="O24" s="156"/>
      <c r="P24" s="156"/>
      <c r="Q24" s="157"/>
      <c r="R24" s="158"/>
      <c r="S24" s="159" t="s">
        <v>40</v>
      </c>
      <c r="T24" s="200">
        <v>1</v>
      </c>
      <c r="U24" s="161">
        <v>0.25</v>
      </c>
      <c r="V24" s="161"/>
      <c r="W24" s="161">
        <v>0.25</v>
      </c>
      <c r="X24" s="152"/>
      <c r="Y24" s="161">
        <v>0.25</v>
      </c>
      <c r="Z24" s="162"/>
      <c r="AA24" s="161">
        <v>0.25</v>
      </c>
      <c r="AB24" s="162"/>
      <c r="AC24" s="162"/>
      <c r="AD24" s="162"/>
      <c r="AE24" s="162"/>
      <c r="AF24" s="162"/>
      <c r="AG24" s="156" t="s">
        <v>41</v>
      </c>
      <c r="AH24" s="163">
        <f>SUM(AH25:AH30)</f>
        <v>0</v>
      </c>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row>
    <row r="25" spans="1:60" s="175" customFormat="1" ht="36" customHeight="1" x14ac:dyDescent="0.3">
      <c r="A25" s="166" t="str">
        <f t="shared" ref="A25:A30" si="3">+ CONCATENATE("ID", "-", B25, "-",C25, ".", D25, ".", E25)</f>
        <v>ID-DLE-5.1.1</v>
      </c>
      <c r="B25" s="167" t="s">
        <v>260</v>
      </c>
      <c r="C25" s="167">
        <v>5</v>
      </c>
      <c r="D25" s="167">
        <v>1</v>
      </c>
      <c r="E25" s="167">
        <v>1</v>
      </c>
      <c r="F25" s="168"/>
      <c r="G25" s="169"/>
      <c r="H25" s="168" t="s">
        <v>539</v>
      </c>
      <c r="I25" s="169"/>
      <c r="J25" s="170" t="s">
        <v>540</v>
      </c>
      <c r="K25" s="167" t="s">
        <v>260</v>
      </c>
      <c r="L25" s="167" t="s">
        <v>505</v>
      </c>
      <c r="M25" s="170" t="s">
        <v>109</v>
      </c>
      <c r="N25" s="167" t="s">
        <v>46</v>
      </c>
      <c r="O25" s="170" t="s">
        <v>60</v>
      </c>
      <c r="P25" s="170" t="s">
        <v>60</v>
      </c>
      <c r="Q25" s="171"/>
      <c r="R25" s="172"/>
      <c r="S25" s="172"/>
      <c r="T25" s="167"/>
      <c r="U25" s="172"/>
      <c r="V25" s="172"/>
      <c r="W25" s="172"/>
      <c r="X25" s="172"/>
      <c r="Y25" s="172"/>
      <c r="Z25" s="173"/>
      <c r="AA25" s="173"/>
      <c r="AB25" s="173"/>
      <c r="AC25" s="625" t="s">
        <v>458</v>
      </c>
      <c r="AD25" s="625" t="s">
        <v>458</v>
      </c>
      <c r="AE25" s="625" t="s">
        <v>458</v>
      </c>
      <c r="AF25" s="625" t="s">
        <v>458</v>
      </c>
      <c r="AG25" s="170" t="s">
        <v>41</v>
      </c>
      <c r="AH25" s="178">
        <v>0</v>
      </c>
    </row>
    <row r="26" spans="1:60" s="175" customFormat="1" ht="36" customHeight="1" x14ac:dyDescent="0.3">
      <c r="A26" s="166" t="str">
        <f t="shared" si="3"/>
        <v>ID-DLE-5.1.2</v>
      </c>
      <c r="B26" s="167" t="s">
        <v>260</v>
      </c>
      <c r="C26" s="167">
        <v>5</v>
      </c>
      <c r="D26" s="167">
        <v>1</v>
      </c>
      <c r="E26" s="167">
        <v>2</v>
      </c>
      <c r="F26" s="168"/>
      <c r="G26" s="169"/>
      <c r="H26" s="638" t="s">
        <v>541</v>
      </c>
      <c r="I26" s="639"/>
      <c r="J26" s="170" t="s">
        <v>540</v>
      </c>
      <c r="K26" s="167" t="s">
        <v>260</v>
      </c>
      <c r="L26" s="167" t="s">
        <v>505</v>
      </c>
      <c r="M26" s="170" t="s">
        <v>109</v>
      </c>
      <c r="N26" s="167" t="s">
        <v>46</v>
      </c>
      <c r="O26" s="170" t="s">
        <v>60</v>
      </c>
      <c r="P26" s="170" t="s">
        <v>60</v>
      </c>
      <c r="Q26" s="171"/>
      <c r="R26" s="172"/>
      <c r="S26" s="172"/>
      <c r="T26" s="167"/>
      <c r="U26" s="172"/>
      <c r="V26" s="172"/>
      <c r="W26" s="172"/>
      <c r="X26" s="172"/>
      <c r="Y26" s="172"/>
      <c r="Z26" s="173"/>
      <c r="AA26" s="173"/>
      <c r="AB26" s="173"/>
      <c r="AC26" s="625" t="s">
        <v>458</v>
      </c>
      <c r="AD26" s="625" t="s">
        <v>458</v>
      </c>
      <c r="AE26" s="625" t="s">
        <v>458</v>
      </c>
      <c r="AF26" s="625" t="s">
        <v>458</v>
      </c>
      <c r="AG26" s="170" t="s">
        <v>41</v>
      </c>
      <c r="AH26" s="178">
        <v>0</v>
      </c>
    </row>
    <row r="27" spans="1:60" s="175" customFormat="1" ht="36" customHeight="1" x14ac:dyDescent="0.3">
      <c r="A27" s="166" t="str">
        <f t="shared" si="3"/>
        <v>ID-DLE-5.1.3</v>
      </c>
      <c r="B27" s="167" t="s">
        <v>260</v>
      </c>
      <c r="C27" s="167">
        <v>5</v>
      </c>
      <c r="D27" s="167">
        <v>1</v>
      </c>
      <c r="E27" s="167">
        <v>3</v>
      </c>
      <c r="F27" s="168"/>
      <c r="G27" s="169"/>
      <c r="H27" s="201" t="s">
        <v>542</v>
      </c>
      <c r="I27" s="169"/>
      <c r="J27" s="170" t="s">
        <v>540</v>
      </c>
      <c r="K27" s="167" t="s">
        <v>260</v>
      </c>
      <c r="L27" s="167" t="s">
        <v>505</v>
      </c>
      <c r="M27" s="170" t="s">
        <v>109</v>
      </c>
      <c r="N27" s="170" t="s">
        <v>46</v>
      </c>
      <c r="O27" s="170" t="s">
        <v>60</v>
      </c>
      <c r="P27" s="170" t="s">
        <v>60</v>
      </c>
      <c r="Q27" s="171"/>
      <c r="R27" s="172"/>
      <c r="S27" s="172"/>
      <c r="T27" s="208"/>
      <c r="U27" s="172"/>
      <c r="V27" s="172"/>
      <c r="W27" s="172"/>
      <c r="X27" s="172"/>
      <c r="Y27" s="172"/>
      <c r="Z27" s="173"/>
      <c r="AA27" s="173"/>
      <c r="AB27" s="173"/>
      <c r="AC27" s="625" t="s">
        <v>458</v>
      </c>
      <c r="AD27" s="625" t="s">
        <v>458</v>
      </c>
      <c r="AE27" s="625" t="s">
        <v>458</v>
      </c>
      <c r="AF27" s="625" t="s">
        <v>458</v>
      </c>
      <c r="AG27" s="170" t="s">
        <v>41</v>
      </c>
      <c r="AH27" s="178">
        <v>0</v>
      </c>
    </row>
    <row r="28" spans="1:60" s="175" customFormat="1" ht="36" customHeight="1" x14ac:dyDescent="0.3">
      <c r="A28" s="166" t="str">
        <f t="shared" si="3"/>
        <v>ID-DLE-5.1.4</v>
      </c>
      <c r="B28" s="167" t="s">
        <v>260</v>
      </c>
      <c r="C28" s="167">
        <v>5</v>
      </c>
      <c r="D28" s="167">
        <v>1</v>
      </c>
      <c r="E28" s="167">
        <v>4</v>
      </c>
      <c r="F28" s="168"/>
      <c r="G28" s="169"/>
      <c r="H28" s="201" t="s">
        <v>543</v>
      </c>
      <c r="I28" s="169"/>
      <c r="J28" s="170" t="s">
        <v>540</v>
      </c>
      <c r="K28" s="167" t="s">
        <v>260</v>
      </c>
      <c r="L28" s="167" t="s">
        <v>505</v>
      </c>
      <c r="M28" s="170" t="s">
        <v>109</v>
      </c>
      <c r="N28" s="170" t="s">
        <v>46</v>
      </c>
      <c r="O28" s="170" t="s">
        <v>60</v>
      </c>
      <c r="P28" s="170" t="s">
        <v>60</v>
      </c>
      <c r="Q28" s="171"/>
      <c r="R28" s="172"/>
      <c r="S28" s="172"/>
      <c r="T28" s="208"/>
      <c r="U28" s="172"/>
      <c r="V28" s="172"/>
      <c r="W28" s="172"/>
      <c r="X28" s="172"/>
      <c r="Y28" s="172"/>
      <c r="Z28" s="173"/>
      <c r="AA28" s="173"/>
      <c r="AB28" s="173"/>
      <c r="AC28" s="625" t="s">
        <v>458</v>
      </c>
      <c r="AD28" s="625" t="s">
        <v>458</v>
      </c>
      <c r="AE28" s="625" t="s">
        <v>458</v>
      </c>
      <c r="AF28" s="625" t="s">
        <v>458</v>
      </c>
      <c r="AG28" s="170" t="s">
        <v>41</v>
      </c>
      <c r="AH28" s="178">
        <v>0</v>
      </c>
    </row>
    <row r="29" spans="1:60" s="175" customFormat="1" ht="36" customHeight="1" x14ac:dyDescent="0.3">
      <c r="A29" s="166" t="str">
        <f t="shared" si="3"/>
        <v>ID-DLE-5.1.5</v>
      </c>
      <c r="B29" s="167" t="s">
        <v>260</v>
      </c>
      <c r="C29" s="167">
        <v>5</v>
      </c>
      <c r="D29" s="167">
        <v>1</v>
      </c>
      <c r="E29" s="167">
        <v>5</v>
      </c>
      <c r="F29" s="168"/>
      <c r="G29" s="169"/>
      <c r="H29" s="537" t="s">
        <v>544</v>
      </c>
      <c r="I29" s="547"/>
      <c r="J29" s="170" t="s">
        <v>540</v>
      </c>
      <c r="K29" s="167" t="s">
        <v>260</v>
      </c>
      <c r="L29" s="167" t="s">
        <v>505</v>
      </c>
      <c r="M29" s="170" t="s">
        <v>109</v>
      </c>
      <c r="N29" s="170" t="s">
        <v>46</v>
      </c>
      <c r="O29" s="170" t="s">
        <v>60</v>
      </c>
      <c r="P29" s="170" t="s">
        <v>60</v>
      </c>
      <c r="Q29" s="171"/>
      <c r="R29" s="172"/>
      <c r="S29" s="172"/>
      <c r="T29" s="208"/>
      <c r="U29" s="172"/>
      <c r="V29" s="172"/>
      <c r="W29" s="172"/>
      <c r="X29" s="172"/>
      <c r="Y29" s="172"/>
      <c r="Z29" s="173"/>
      <c r="AA29" s="173"/>
      <c r="AB29" s="173"/>
      <c r="AC29" s="625" t="s">
        <v>458</v>
      </c>
      <c r="AD29" s="625" t="s">
        <v>458</v>
      </c>
      <c r="AE29" s="625" t="s">
        <v>458</v>
      </c>
      <c r="AF29" s="625" t="s">
        <v>458</v>
      </c>
      <c r="AG29" s="170" t="s">
        <v>41</v>
      </c>
      <c r="AH29" s="178">
        <v>0</v>
      </c>
    </row>
    <row r="30" spans="1:60" s="150" customFormat="1" ht="36" customHeight="1" thickBot="1" x14ac:dyDescent="0.35">
      <c r="A30" s="640" t="str">
        <f t="shared" si="3"/>
        <v>ID-DLE-5.1.6</v>
      </c>
      <c r="B30" s="641" t="s">
        <v>260</v>
      </c>
      <c r="C30" s="641">
        <v>5</v>
      </c>
      <c r="D30" s="641">
        <v>1</v>
      </c>
      <c r="E30" s="641">
        <v>6</v>
      </c>
      <c r="F30" s="642"/>
      <c r="G30" s="643"/>
      <c r="H30" s="537" t="s">
        <v>545</v>
      </c>
      <c r="I30" s="547"/>
      <c r="J30" s="170" t="s">
        <v>540</v>
      </c>
      <c r="K30" s="167" t="s">
        <v>260</v>
      </c>
      <c r="L30" s="167" t="s">
        <v>505</v>
      </c>
      <c r="M30" s="170" t="s">
        <v>109</v>
      </c>
      <c r="N30" s="170" t="s">
        <v>46</v>
      </c>
      <c r="O30" s="170" t="s">
        <v>60</v>
      </c>
      <c r="P30" s="170" t="s">
        <v>60</v>
      </c>
      <c r="Q30" s="171"/>
      <c r="R30" s="172"/>
      <c r="S30" s="172"/>
      <c r="T30" s="208"/>
      <c r="U30" s="644"/>
      <c r="V30" s="644"/>
      <c r="W30" s="644"/>
      <c r="X30" s="644"/>
      <c r="Y30" s="644"/>
      <c r="Z30" s="645"/>
      <c r="AA30" s="645"/>
      <c r="AB30" s="645"/>
      <c r="AC30" s="646" t="s">
        <v>458</v>
      </c>
      <c r="AD30" s="646" t="s">
        <v>458</v>
      </c>
      <c r="AE30" s="646" t="s">
        <v>458</v>
      </c>
      <c r="AF30" s="646" t="s">
        <v>458</v>
      </c>
      <c r="AG30" s="209" t="s">
        <v>41</v>
      </c>
      <c r="AH30" s="210">
        <v>0</v>
      </c>
    </row>
    <row r="31" spans="1:60" s="656" customFormat="1" ht="31.5" customHeight="1" thickBot="1" x14ac:dyDescent="0.35">
      <c r="A31" s="647"/>
      <c r="B31" s="647"/>
      <c r="C31" s="647"/>
      <c r="D31" s="647"/>
      <c r="E31" s="647"/>
      <c r="F31" s="648"/>
      <c r="G31" s="649"/>
      <c r="H31" s="650"/>
      <c r="I31" s="650"/>
      <c r="J31" s="651"/>
      <c r="K31" s="647"/>
      <c r="L31" s="647"/>
      <c r="M31" s="651"/>
      <c r="N31" s="651"/>
      <c r="O31" s="651"/>
      <c r="P31" s="651"/>
      <c r="Q31" s="652"/>
      <c r="R31" s="653"/>
      <c r="S31" s="653"/>
      <c r="T31" s="654"/>
      <c r="U31" s="653"/>
      <c r="V31" s="653"/>
      <c r="W31" s="653"/>
      <c r="X31" s="653"/>
      <c r="Y31" s="653"/>
      <c r="Z31" s="655"/>
      <c r="AA31" s="655"/>
      <c r="AB31" s="655"/>
      <c r="AG31" s="613" t="s">
        <v>98</v>
      </c>
      <c r="AH31" s="230">
        <f>+AH23+AH20+AH17+AH5</f>
        <v>35376815.799999997</v>
      </c>
    </row>
    <row r="32" spans="1:60" s="656" customFormat="1" ht="27" customHeight="1" x14ac:dyDescent="0.3">
      <c r="A32" s="647"/>
      <c r="B32" s="647"/>
      <c r="C32" s="647"/>
      <c r="D32" s="647"/>
      <c r="E32" s="647"/>
      <c r="F32" s="648"/>
      <c r="G32" s="649"/>
      <c r="H32" s="650"/>
      <c r="I32" s="650"/>
      <c r="J32" s="651"/>
      <c r="K32" s="647"/>
      <c r="L32" s="647"/>
      <c r="M32" s="651"/>
      <c r="N32" s="651"/>
      <c r="O32" s="651"/>
      <c r="P32" s="651"/>
      <c r="Q32" s="652"/>
      <c r="R32" s="653"/>
      <c r="S32" s="653"/>
      <c r="T32" s="654"/>
      <c r="U32" s="653"/>
      <c r="V32" s="653"/>
      <c r="W32" s="653"/>
      <c r="X32" s="653"/>
      <c r="Y32" s="653"/>
      <c r="Z32" s="655"/>
      <c r="AA32" s="655"/>
      <c r="AB32" s="655"/>
      <c r="AG32" s="657"/>
      <c r="AH32" s="658"/>
    </row>
    <row r="33" spans="6:33" s="656" customFormat="1" ht="18.75" thickBot="1" x14ac:dyDescent="0.3">
      <c r="J33" s="659"/>
      <c r="K33" s="659"/>
      <c r="L33" s="659"/>
      <c r="M33" s="659"/>
      <c r="O33" s="660"/>
      <c r="P33" s="660"/>
      <c r="Q33" s="661"/>
      <c r="T33" s="662"/>
      <c r="AG33" s="660"/>
    </row>
    <row r="34" spans="6:33" s="193" customFormat="1" ht="18.75" x14ac:dyDescent="0.3">
      <c r="F34" s="663"/>
      <c r="G34" s="663"/>
      <c r="H34" s="663"/>
      <c r="I34" s="663"/>
      <c r="J34" s="283" t="s">
        <v>546</v>
      </c>
      <c r="K34" s="283"/>
      <c r="L34" s="283"/>
      <c r="M34" s="283"/>
      <c r="O34" s="664"/>
      <c r="P34" s="664"/>
      <c r="Q34" s="665"/>
      <c r="T34" s="666"/>
      <c r="AG34" s="665"/>
    </row>
    <row r="35" spans="6:33" s="193" customFormat="1" ht="18" customHeight="1" x14ac:dyDescent="0.3">
      <c r="J35" s="283" t="s">
        <v>505</v>
      </c>
      <c r="K35" s="283"/>
      <c r="L35" s="283"/>
      <c r="M35" s="283"/>
      <c r="O35" s="664"/>
      <c r="P35" s="664"/>
      <c r="Q35" s="665"/>
      <c r="T35" s="666"/>
      <c r="AG35" s="665"/>
    </row>
    <row r="36" spans="6:33" s="526" customFormat="1" ht="15.75" x14ac:dyDescent="0.25">
      <c r="F36" s="249"/>
      <c r="G36" s="249"/>
      <c r="H36" s="249"/>
      <c r="I36" s="249"/>
      <c r="J36" s="528"/>
      <c r="K36" s="237"/>
      <c r="L36" s="237"/>
      <c r="M36" s="667"/>
      <c r="N36" s="237"/>
      <c r="O36" s="667"/>
      <c r="P36" s="667"/>
      <c r="Q36" s="528"/>
      <c r="T36" s="527"/>
      <c r="AG36" s="667"/>
    </row>
    <row r="37" spans="6:33" s="1" customFormat="1" x14ac:dyDescent="0.25">
      <c r="F37" s="242"/>
      <c r="G37" s="242"/>
      <c r="H37" s="242"/>
      <c r="I37" s="242"/>
      <c r="J37" s="93"/>
      <c r="L37" s="232"/>
      <c r="M37" s="88"/>
      <c r="O37" s="88"/>
      <c r="P37" s="88"/>
      <c r="Q37" s="93"/>
      <c r="T37" s="26"/>
      <c r="AG37" s="88"/>
    </row>
    <row r="38" spans="6:33" s="1" customFormat="1" x14ac:dyDescent="0.25">
      <c r="J38" s="93"/>
      <c r="L38" s="232"/>
      <c r="M38" s="88"/>
      <c r="O38" s="88"/>
      <c r="P38" s="88"/>
      <c r="Q38" s="93"/>
      <c r="T38" s="26"/>
      <c r="AG38" s="88"/>
    </row>
    <row r="39" spans="6:33" s="1" customFormat="1" x14ac:dyDescent="0.25">
      <c r="J39" s="93"/>
      <c r="L39" s="232"/>
      <c r="M39" s="88"/>
      <c r="O39" s="88"/>
      <c r="P39" s="88"/>
      <c r="Q39" s="93"/>
      <c r="T39" s="26"/>
      <c r="AG39" s="88"/>
    </row>
    <row r="40" spans="6:33" s="1" customFormat="1" x14ac:dyDescent="0.25">
      <c r="J40" s="93"/>
      <c r="L40" s="232"/>
      <c r="M40" s="88"/>
      <c r="O40" s="88"/>
      <c r="P40" s="88"/>
      <c r="Q40" s="93"/>
      <c r="T40" s="26"/>
      <c r="AG40" s="88"/>
    </row>
    <row r="41" spans="6:33" s="1" customFormat="1" x14ac:dyDescent="0.25">
      <c r="J41" s="93"/>
      <c r="L41" s="232"/>
      <c r="M41" s="88"/>
      <c r="O41" s="88"/>
      <c r="P41" s="88"/>
      <c r="Q41" s="93"/>
      <c r="T41" s="26"/>
      <c r="AG41" s="88"/>
    </row>
    <row r="42" spans="6:33" s="1" customFormat="1" x14ac:dyDescent="0.25">
      <c r="J42" s="93"/>
      <c r="L42" s="232"/>
      <c r="M42" s="88"/>
      <c r="O42" s="88"/>
      <c r="P42" s="88"/>
      <c r="Q42" s="93"/>
      <c r="T42" s="26"/>
      <c r="AG42" s="88"/>
    </row>
    <row r="43" spans="6:33" s="1" customFormat="1" x14ac:dyDescent="0.25">
      <c r="J43" s="93"/>
      <c r="L43" s="232"/>
      <c r="M43" s="88"/>
      <c r="O43" s="88"/>
      <c r="P43" s="88"/>
      <c r="Q43" s="93"/>
      <c r="T43" s="26"/>
      <c r="AG43" s="88"/>
    </row>
    <row r="44" spans="6:33" s="1" customFormat="1" x14ac:dyDescent="0.25">
      <c r="J44" s="93"/>
      <c r="L44" s="232"/>
      <c r="M44" s="88"/>
      <c r="O44" s="88"/>
      <c r="P44" s="88"/>
      <c r="Q44" s="93"/>
      <c r="T44" s="26"/>
      <c r="AG44" s="88"/>
    </row>
    <row r="45" spans="6:33" s="1" customFormat="1" x14ac:dyDescent="0.25">
      <c r="J45" s="93"/>
      <c r="L45" s="232"/>
      <c r="M45" s="88"/>
      <c r="O45" s="88"/>
      <c r="P45" s="88"/>
      <c r="Q45" s="93"/>
      <c r="T45" s="26"/>
      <c r="AG45" s="88"/>
    </row>
    <row r="46" spans="6:33" s="1" customFormat="1" x14ac:dyDescent="0.25">
      <c r="J46" s="93"/>
      <c r="L46" s="232"/>
      <c r="M46" s="88"/>
      <c r="O46" s="88"/>
      <c r="P46" s="88"/>
      <c r="Q46" s="93"/>
      <c r="T46" s="26"/>
      <c r="AG46" s="88"/>
    </row>
    <row r="47" spans="6:33" s="1" customFormat="1" x14ac:dyDescent="0.25">
      <c r="J47" s="93"/>
      <c r="L47" s="232"/>
      <c r="M47" s="88"/>
      <c r="O47" s="88"/>
      <c r="P47" s="88"/>
      <c r="Q47" s="93"/>
      <c r="T47" s="26"/>
      <c r="AG47" s="88"/>
    </row>
    <row r="48" spans="6:33" s="1" customFormat="1" x14ac:dyDescent="0.25">
      <c r="J48" s="93"/>
      <c r="L48" s="232"/>
      <c r="M48" s="88"/>
      <c r="O48" s="88"/>
      <c r="P48" s="88"/>
      <c r="Q48" s="93"/>
      <c r="T48" s="26"/>
      <c r="AG48" s="88"/>
    </row>
  </sheetData>
  <mergeCells count="34">
    <mergeCell ref="J33:M33"/>
    <mergeCell ref="F34:I34"/>
    <mergeCell ref="J34:M34"/>
    <mergeCell ref="J35:M35"/>
    <mergeCell ref="F36:I36"/>
    <mergeCell ref="F37:I37"/>
    <mergeCell ref="H14:I14"/>
    <mergeCell ref="H26:I26"/>
    <mergeCell ref="H29:I29"/>
    <mergeCell ref="H30:I30"/>
    <mergeCell ref="H31:I31"/>
    <mergeCell ref="H32:I32"/>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rintOptions horizontalCentered="1"/>
  <pageMargins left="0.19685039370078741" right="0.19685039370078741" top="0.23622047244094491" bottom="0.43307086614173229" header="0.31496062992125984" footer="0.31496062992125984"/>
  <pageSetup paperSize="5" scale="48" fitToHeight="0" orientation="landscape" r:id="rId1"/>
  <headerFooter>
    <oddFooter>Page &amp;P of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'C:\Users\Aileen Decamps\AppData\Local\Temp\Temp1_FW_ PAO 2023 Firmados .zip\[POA Dirección Legal 2023.xlsx]Libro de Códigos'!#REF!</xm:f>
          </x14:formula1>
          <xm:sqref>N5:N30</xm:sqref>
        </x14:dataValidation>
        <x14:dataValidation type="list" allowBlank="1" showInputMessage="1" showErrorMessage="1">
          <x14:formula1>
            <xm:f>'C:\Users\Aileen Decamps\AppData\Local\Temp\Temp1_FW_ PAO 2023 Firmados .zip\[POA Dirección Legal 2023.xlsx]Libro de Códigos'!#REF!</xm:f>
          </x14:formula1>
          <xm:sqref>O5:P30</xm:sqref>
        </x14:dataValidation>
        <x14:dataValidation type="list" allowBlank="1" showInputMessage="1" showErrorMessage="1">
          <x14:formula1>
            <xm:f>'https://minpre-my.sharepoint.com/Users/Aileen Decamps/Downloads/[Copy of POA MINPRE 2019 (Autosaved).xlsx]Clasificador de Avances'!#REF!</xm:f>
          </x14:formula1>
          <xm:sqref>S25:S29 S10:S16 S22 S7:S8 AG5:AG30 S19</xm:sqref>
        </x14:dataValidation>
        <x14:dataValidation type="list" allowBlank="1" showInputMessage="1" showErrorMessage="1">
          <x14:formula1>
            <xm:f>'C:\Users\Aileen Decamps\AppData\Local\Temp\Temp1_FW_ PAO 2023 Firmados .zip\[POA Dirección Legal 2023.xlsx]Libro de Códigos'!#REF!</xm:f>
          </x14:formula1>
          <xm:sqref>S20:S21 S9 S17:S18 S5:S6 S23:S24</xm:sqref>
        </x14:dataValidation>
        <x14:dataValidation type="list" allowBlank="1" showInputMessage="1" showErrorMessage="1">
          <x14:formula1>
            <xm:f>'C:\Users\Aileen Decamps\AppData\Local\Temp\Temp1_FW_ PAO 2023 Firmados .zip\[POA Dirección Legal 2023.xlsx]Libro de Códigos'!#REF!</xm:f>
          </x14:formula1>
          <xm:sqref>K7:K16 K21:K22 K25:K30 K19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DPD </vt:lpstr>
      <vt:lpstr>DJU</vt:lpstr>
      <vt:lpstr>OAI</vt:lpstr>
      <vt:lpstr>DPE</vt:lpstr>
      <vt:lpstr>DRH</vt:lpstr>
      <vt:lpstr>DSE</vt:lpstr>
      <vt:lpstr>DTI</vt:lpstr>
      <vt:lpstr>DDE</vt:lpstr>
      <vt:lpstr>DLE</vt:lpstr>
      <vt:lpstr>DAC</vt:lpstr>
      <vt:lpstr>DCA</vt:lpstr>
      <vt:lpstr>DAF </vt:lpstr>
      <vt:lpstr>DPD</vt:lpstr>
      <vt:lpstr>DPD-Imp</vt:lpstr>
      <vt:lpstr>DCO</vt:lpstr>
      <vt:lpstr>Libro de Códigos</vt:lpstr>
      <vt:lpstr>DAC!Print_Area</vt:lpstr>
      <vt:lpstr>'DAF '!Print_Area</vt:lpstr>
      <vt:lpstr>DCA!Print_Area</vt:lpstr>
      <vt:lpstr>DCO!Print_Area</vt:lpstr>
      <vt:lpstr>DDE!Print_Area</vt:lpstr>
      <vt:lpstr>DJU!Print_Area</vt:lpstr>
      <vt:lpstr>DLE!Print_Area</vt:lpstr>
      <vt:lpstr>DPD!Print_Area</vt:lpstr>
      <vt:lpstr>'DPD '!Print_Area</vt:lpstr>
      <vt:lpstr>'DPD-Imp'!Print_Area</vt:lpstr>
      <vt:lpstr>DPE!Print_Area</vt:lpstr>
      <vt:lpstr>DRH!Print_Area</vt:lpstr>
      <vt:lpstr>DSE!Print_Area</vt:lpstr>
      <vt:lpstr>DTI!Print_Area</vt:lpstr>
      <vt:lpstr>OAI!Print_Area</vt:lpstr>
      <vt:lpstr>DAC!Print_Titles</vt:lpstr>
      <vt:lpstr>'DAF '!Print_Titles</vt:lpstr>
      <vt:lpstr>DCA!Print_Titles</vt:lpstr>
      <vt:lpstr>DCO!Print_Titles</vt:lpstr>
      <vt:lpstr>DLE!Print_Titles</vt:lpstr>
      <vt:lpstr>'DPD '!Print_Titles</vt:lpstr>
      <vt:lpstr>DRH!Print_Titles</vt:lpstr>
      <vt:lpstr>DTI!Print_Titles</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Juana Herrera</dc:creator>
  <cp:keywords/>
  <dc:description/>
  <cp:lastModifiedBy>Aileen Decamps</cp:lastModifiedBy>
  <cp:revision/>
  <cp:lastPrinted>2022-12-21T20:11:46Z</cp:lastPrinted>
  <dcterms:created xsi:type="dcterms:W3CDTF">2022-09-13T23:08:03Z</dcterms:created>
  <dcterms:modified xsi:type="dcterms:W3CDTF">2023-01-05T20:06:51Z</dcterms:modified>
  <cp:category/>
  <cp:contentStatus/>
</cp:coreProperties>
</file>