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ecdo-my.sharepoint.com/personal/admyfinanciero_titulacion_gob_do/Documents/Adm. financiera UTECT/1 COMUN/2026/TRANSPARENCIA 2026/PRESUPUESTO/Presupuesto Aprobado 2026/"/>
    </mc:Choice>
  </mc:AlternateContent>
  <xr:revisionPtr revIDLastSave="84" documentId="8_{B603F53E-DA30-4551-A571-3F214C89694C}" xr6:coauthVersionLast="47" xr6:coauthVersionMax="47" xr10:uidLastSave="{3F350A59-D5C4-41AF-A60A-822DF487C3CD}"/>
  <bookViews>
    <workbookView minimized="1" xWindow="14265" yWindow="0" windowWidth="14385" windowHeight="9795" xr2:uid="{145446BA-D6D4-49DD-BBC2-D02ACB66152A}"/>
  </bookViews>
  <sheets>
    <sheet name="JUNIO" sheetId="1" r:id="rId1"/>
  </sheets>
  <definedNames>
    <definedName name="_xlnm.Print_Area" localSheetId="0">JUNIO!$A$1:$H$176</definedName>
    <definedName name="Mayo" localSheetId="0">JUNIO!$A$1:$F$172</definedName>
    <definedName name="MAYO_MENSUAL" localSheetId="0">JUNIO!$1:$10</definedName>
    <definedName name="_xlnm.Print_Titles" localSheetId="0">JUNIO!$1:$11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E16" i="1" l="1"/>
  <c r="E15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2" i="1"/>
  <c r="G33" i="1"/>
  <c r="G34" i="1"/>
  <c r="G35" i="1"/>
  <c r="G36" i="1"/>
  <c r="G37" i="1"/>
  <c r="G39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5" i="1"/>
  <c r="G56" i="1"/>
  <c r="G57" i="1"/>
  <c r="G58" i="1"/>
  <c r="G61" i="1"/>
  <c r="G63" i="1"/>
  <c r="G64" i="1"/>
  <c r="G68" i="1"/>
  <c r="G69" i="1"/>
  <c r="G71" i="1"/>
  <c r="G72" i="1"/>
  <c r="G73" i="1"/>
  <c r="G75" i="1"/>
  <c r="G76" i="1"/>
  <c r="G77" i="1"/>
  <c r="G79" i="1"/>
  <c r="G80" i="1"/>
  <c r="G81" i="1"/>
  <c r="G82" i="1"/>
  <c r="G84" i="1"/>
  <c r="G85" i="1"/>
  <c r="G90" i="1"/>
  <c r="G91" i="1"/>
  <c r="G92" i="1"/>
  <c r="G93" i="1"/>
  <c r="G95" i="1"/>
  <c r="G97" i="1"/>
  <c r="G98" i="1"/>
  <c r="G99" i="1"/>
  <c r="G100" i="1"/>
  <c r="G101" i="1"/>
  <c r="G102" i="1"/>
  <c r="G103" i="1"/>
  <c r="G104" i="1"/>
  <c r="G105" i="1"/>
  <c r="G106" i="1"/>
  <c r="G107" i="1"/>
  <c r="G110" i="1"/>
  <c r="G111" i="1"/>
  <c r="G112" i="1"/>
  <c r="G113" i="1"/>
  <c r="G114" i="1"/>
  <c r="G115" i="1"/>
  <c r="G116" i="1"/>
  <c r="G119" i="1"/>
  <c r="G120" i="1"/>
  <c r="G121" i="1"/>
  <c r="G122" i="1"/>
  <c r="G123" i="1"/>
  <c r="G124" i="1"/>
  <c r="G125" i="1"/>
  <c r="G126" i="1"/>
  <c r="G127" i="1"/>
  <c r="G128" i="1"/>
  <c r="G130" i="1"/>
  <c r="G131" i="1"/>
  <c r="G132" i="1"/>
  <c r="G133" i="1"/>
  <c r="G134" i="1"/>
  <c r="G135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H157" i="1"/>
  <c r="H156" i="1"/>
  <c r="H155" i="1"/>
  <c r="H150" i="1"/>
  <c r="H145" i="1"/>
  <c r="H141" i="1"/>
  <c r="H140" i="1"/>
  <c r="H134" i="1"/>
  <c r="H133" i="1"/>
  <c r="H131" i="1"/>
  <c r="H130" i="1"/>
  <c r="H128" i="1"/>
  <c r="H127" i="1"/>
  <c r="H126" i="1"/>
  <c r="H125" i="1"/>
  <c r="H124" i="1"/>
  <c r="H123" i="1"/>
  <c r="H122" i="1"/>
  <c r="H121" i="1"/>
  <c r="H120" i="1"/>
  <c r="H119" i="1"/>
  <c r="H116" i="1"/>
  <c r="H115" i="1"/>
  <c r="H114" i="1"/>
  <c r="H113" i="1"/>
  <c r="H107" i="1"/>
  <c r="H106" i="1"/>
  <c r="H105" i="1"/>
  <c r="H104" i="1"/>
  <c r="H103" i="1"/>
  <c r="H102" i="1"/>
  <c r="H101" i="1"/>
  <c r="H100" i="1"/>
  <c r="H99" i="1"/>
  <c r="H98" i="1"/>
  <c r="H97" i="1"/>
  <c r="H95" i="1"/>
  <c r="H93" i="1"/>
  <c r="H92" i="1"/>
  <c r="H91" i="1"/>
  <c r="H90" i="1"/>
  <c r="H85" i="1"/>
  <c r="H84" i="1"/>
  <c r="H82" i="1"/>
  <c r="H81" i="1"/>
  <c r="H80" i="1"/>
  <c r="H79" i="1"/>
  <c r="H77" i="1"/>
  <c r="H76" i="1"/>
  <c r="H75" i="1"/>
  <c r="H73" i="1"/>
  <c r="H72" i="1"/>
  <c r="H71" i="1"/>
  <c r="H68" i="1"/>
  <c r="H64" i="1"/>
  <c r="H63" i="1"/>
  <c r="H61" i="1"/>
  <c r="H58" i="1"/>
  <c r="H56" i="1"/>
  <c r="H55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39" i="1"/>
  <c r="H37" i="1"/>
  <c r="H36" i="1"/>
  <c r="H35" i="1"/>
  <c r="H34" i="1"/>
  <c r="H33" i="1"/>
  <c r="H32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E23" i="1"/>
  <c r="E19" i="1"/>
  <c r="E157" i="1"/>
  <c r="E156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G136" i="1" s="1"/>
  <c r="E135" i="1"/>
  <c r="E134" i="1"/>
  <c r="E133" i="1"/>
  <c r="E132" i="1"/>
  <c r="E131" i="1"/>
  <c r="E130" i="1"/>
  <c r="E129" i="1"/>
  <c r="G129" i="1" s="1"/>
  <c r="E128" i="1"/>
  <c r="E127" i="1"/>
  <c r="E126" i="1"/>
  <c r="E125" i="1"/>
  <c r="E124" i="1"/>
  <c r="E123" i="1"/>
  <c r="E122" i="1"/>
  <c r="E121" i="1"/>
  <c r="E120" i="1"/>
  <c r="E119" i="1"/>
  <c r="E118" i="1"/>
  <c r="G118" i="1" s="1"/>
  <c r="E116" i="1"/>
  <c r="E115" i="1"/>
  <c r="E114" i="1"/>
  <c r="E113" i="1"/>
  <c r="E112" i="1"/>
  <c r="E111" i="1"/>
  <c r="E110" i="1"/>
  <c r="H110" i="1" s="1"/>
  <c r="E109" i="1"/>
  <c r="H109" i="1" s="1"/>
  <c r="E107" i="1"/>
  <c r="E106" i="1"/>
  <c r="E105" i="1"/>
  <c r="E104" i="1"/>
  <c r="E103" i="1"/>
  <c r="E102" i="1"/>
  <c r="E101" i="1"/>
  <c r="E100" i="1"/>
  <c r="E99" i="1"/>
  <c r="E98" i="1"/>
  <c r="E97" i="1"/>
  <c r="E96" i="1"/>
  <c r="H96" i="1" s="1"/>
  <c r="E95" i="1"/>
  <c r="E94" i="1"/>
  <c r="G94" i="1" s="1"/>
  <c r="E93" i="1"/>
  <c r="E92" i="1"/>
  <c r="E91" i="1"/>
  <c r="E90" i="1"/>
  <c r="E89" i="1"/>
  <c r="G89" i="1" s="1"/>
  <c r="E88" i="1"/>
  <c r="G88" i="1" s="1"/>
  <c r="E86" i="1"/>
  <c r="H86" i="1" s="1"/>
  <c r="E85" i="1"/>
  <c r="E84" i="1"/>
  <c r="E83" i="1"/>
  <c r="H83" i="1" s="1"/>
  <c r="E82" i="1"/>
  <c r="E81" i="1"/>
  <c r="E80" i="1"/>
  <c r="E77" i="1"/>
  <c r="E76" i="1"/>
  <c r="E75" i="1"/>
  <c r="E73" i="1"/>
  <c r="E72" i="1"/>
  <c r="E71" i="1"/>
  <c r="E70" i="1"/>
  <c r="H70" i="1" s="1"/>
  <c r="E69" i="1"/>
  <c r="E68" i="1"/>
  <c r="E67" i="1"/>
  <c r="H67" i="1" s="1"/>
  <c r="E66" i="1"/>
  <c r="G66" i="1" s="1"/>
  <c r="E65" i="1"/>
  <c r="H65" i="1" s="1"/>
  <c r="E64" i="1"/>
  <c r="E63" i="1"/>
  <c r="E61" i="1"/>
  <c r="E60" i="1"/>
  <c r="G60" i="1" s="1"/>
  <c r="E59" i="1"/>
  <c r="E58" i="1"/>
  <c r="E57" i="1"/>
  <c r="E56" i="1"/>
  <c r="E55" i="1"/>
  <c r="E53" i="1"/>
  <c r="E52" i="1"/>
  <c r="E50" i="1"/>
  <c r="E49" i="1"/>
  <c r="E48" i="1"/>
  <c r="E46" i="1"/>
  <c r="E45" i="1"/>
  <c r="E44" i="1"/>
  <c r="E43" i="1"/>
  <c r="E42" i="1"/>
  <c r="E40" i="1"/>
  <c r="H40" i="1" s="1"/>
  <c r="E39" i="1"/>
  <c r="E38" i="1"/>
  <c r="H38" i="1" s="1"/>
  <c r="E37" i="1"/>
  <c r="E36" i="1"/>
  <c r="E35" i="1"/>
  <c r="E34" i="1"/>
  <c r="E33" i="1"/>
  <c r="E32" i="1"/>
  <c r="E30" i="1"/>
  <c r="E29" i="1"/>
  <c r="E28" i="1"/>
  <c r="E26" i="1"/>
  <c r="E25" i="1"/>
  <c r="E24" i="1"/>
  <c r="E22" i="1"/>
  <c r="E20" i="1"/>
  <c r="E18" i="1"/>
  <c r="E17" i="1"/>
  <c r="H89" i="1" l="1"/>
  <c r="H129" i="1"/>
  <c r="H118" i="1"/>
  <c r="G109" i="1"/>
  <c r="E108" i="1"/>
  <c r="H94" i="1"/>
  <c r="G96" i="1"/>
  <c r="E87" i="1"/>
  <c r="G87" i="1" s="1"/>
  <c r="H88" i="1"/>
  <c r="G83" i="1"/>
  <c r="G86" i="1"/>
  <c r="G70" i="1"/>
  <c r="H66" i="1"/>
  <c r="G65" i="1"/>
  <c r="G67" i="1"/>
  <c r="H60" i="1"/>
  <c r="E54" i="1"/>
  <c r="G54" i="1" s="1"/>
  <c r="G59" i="1"/>
  <c r="H59" i="1"/>
  <c r="G38" i="1"/>
  <c r="G40" i="1"/>
  <c r="G15" i="1"/>
  <c r="E155" i="1"/>
  <c r="E79" i="1"/>
  <c r="E74" i="1"/>
  <c r="E62" i="1"/>
  <c r="E51" i="1"/>
  <c r="E27" i="1"/>
  <c r="E47" i="1"/>
  <c r="E41" i="1"/>
  <c r="E21" i="1"/>
  <c r="E14" i="1"/>
  <c r="E117" i="1"/>
  <c r="H87" i="1" l="1"/>
  <c r="E78" i="1"/>
  <c r="G117" i="1"/>
  <c r="H117" i="1"/>
  <c r="H108" i="1"/>
  <c r="G108" i="1"/>
  <c r="H78" i="1"/>
  <c r="G78" i="1"/>
  <c r="H74" i="1"/>
  <c r="G74" i="1"/>
  <c r="H54" i="1"/>
  <c r="E31" i="1"/>
  <c r="G31" i="1" s="1"/>
  <c r="H62" i="1"/>
  <c r="G62" i="1"/>
  <c r="E13" i="1"/>
  <c r="H14" i="1"/>
  <c r="G14" i="1"/>
  <c r="H31" i="1" l="1"/>
  <c r="H13" i="1"/>
  <c r="G13" i="1"/>
  <c r="G158" i="1" s="1"/>
  <c r="E12" i="1"/>
  <c r="E158" i="1"/>
  <c r="H158" i="1" s="1"/>
  <c r="I158" i="1"/>
  <c r="H12" i="1" l="1"/>
  <c r="G12" i="1"/>
  <c r="D87" i="1"/>
  <c r="D27" i="1"/>
  <c r="D54" i="1"/>
  <c r="D156" i="1"/>
  <c r="D155" i="1" s="1"/>
  <c r="D153" i="1"/>
  <c r="D151" i="1"/>
  <c r="D145" i="1"/>
  <c r="D140" i="1"/>
  <c r="D138" i="1"/>
  <c r="D135" i="1"/>
  <c r="D130" i="1"/>
  <c r="D117" i="1"/>
  <c r="D108" i="1"/>
  <c r="D99" i="1"/>
  <c r="D94" i="1"/>
  <c r="D92" i="1"/>
  <c r="D83" i="1"/>
  <c r="D79" i="1"/>
  <c r="D74" i="1"/>
  <c r="D62" i="1"/>
  <c r="D51" i="1"/>
  <c r="D47" i="1"/>
  <c r="D44" i="1"/>
  <c r="D41" i="1"/>
  <c r="D38" i="1"/>
  <c r="D32" i="1"/>
  <c r="D21" i="1"/>
  <c r="D14" i="1"/>
  <c r="D13" i="1" l="1"/>
  <c r="D129" i="1"/>
  <c r="D31" i="1"/>
  <c r="D78" i="1"/>
  <c r="D158" i="1" l="1"/>
  <c r="D12" i="1"/>
</calcChain>
</file>

<file path=xl/sharedStrings.xml><?xml version="1.0" encoding="utf-8"?>
<sst xmlns="http://schemas.openxmlformats.org/spreadsheetml/2006/main" count="312" uniqueCount="312">
  <si>
    <t>UNIDAD TÉCNICA EJECUTORA DE TITULACIÓN DE TERRENOS DEL ESTADO</t>
  </si>
  <si>
    <t xml:space="preserve">DEPARTAMENTO ADMINISTRATIVO Y FINANCIERO </t>
  </si>
  <si>
    <t>VALORES EN RD$</t>
  </si>
  <si>
    <t>REMUNERACIONES Y CONTRIBUCIONES</t>
  </si>
  <si>
    <t>2.1.1</t>
  </si>
  <si>
    <t xml:space="preserve">   REMUNERACIONES</t>
  </si>
  <si>
    <t xml:space="preserve">2.1.1.1.01 </t>
  </si>
  <si>
    <t>Sueldos empleados fijos</t>
  </si>
  <si>
    <t>2.1.1.2.08</t>
  </si>
  <si>
    <t>Empleados temporales</t>
  </si>
  <si>
    <t>2.1.1.2.11</t>
  </si>
  <si>
    <t>Interinato</t>
  </si>
  <si>
    <t>2.1.1.4.01</t>
  </si>
  <si>
    <t>Sueldo Anual No. 13</t>
  </si>
  <si>
    <t>2.1.1.5.03</t>
  </si>
  <si>
    <t>Prestación laboral por desvinculación</t>
  </si>
  <si>
    <t>2.1.1.5.04</t>
  </si>
  <si>
    <t>Proporción de vacaciones no disfrutadas</t>
  </si>
  <si>
    <t>2.1.2</t>
  </si>
  <si>
    <t xml:space="preserve">   SOBRESUELDOS</t>
  </si>
  <si>
    <t>2.1.2.2.05</t>
  </si>
  <si>
    <t>Compensación servicios de seguridad</t>
  </si>
  <si>
    <t>2.1.2.2.06</t>
  </si>
  <si>
    <t>Incentivo por Rendimiento Individual</t>
  </si>
  <si>
    <t>2.1.2.2.09</t>
  </si>
  <si>
    <t>Bono por desempeño a servidores de carrera</t>
  </si>
  <si>
    <t>2.1.2.2.10</t>
  </si>
  <si>
    <t>Compensación por cumplimiento de indicadores del MAP</t>
  </si>
  <si>
    <t>2.1.5</t>
  </si>
  <si>
    <t xml:space="preserve">   CONTRIBUCIONES A LA SEGURIDAD SOCIAL</t>
  </si>
  <si>
    <t>2.1.5.1.01</t>
  </si>
  <si>
    <t>Contribuciones al seguro de salud</t>
  </si>
  <si>
    <t>2.1.5.2.01</t>
  </si>
  <si>
    <t>Contribuciones al seguro de pensiones</t>
  </si>
  <si>
    <t>2.1.5.3.01</t>
  </si>
  <si>
    <t>Contribuciones al seguro de riesgo laboral</t>
  </si>
  <si>
    <t>CONTRATACIÓN DE SERVICIOS</t>
  </si>
  <si>
    <t>2.2.1</t>
  </si>
  <si>
    <t xml:space="preserve">   SERVICIOS BÁSICOS</t>
  </si>
  <si>
    <t>2.2.1.3.01</t>
  </si>
  <si>
    <t>Teléfono local</t>
  </si>
  <si>
    <t>2.2.1.5.01</t>
  </si>
  <si>
    <t>Servicio de internet y televisión por cable</t>
  </si>
  <si>
    <t>2.2.1.6.01</t>
  </si>
  <si>
    <t>Energía eléctrica</t>
  </si>
  <si>
    <t>2.2.1.7.01</t>
  </si>
  <si>
    <t>Agua</t>
  </si>
  <si>
    <t>2.2.1.8.01</t>
  </si>
  <si>
    <t>Recolección de residuos</t>
  </si>
  <si>
    <t>2.2.2</t>
  </si>
  <si>
    <t xml:space="preserve">    PUBLICIDAD, IMPRESIÓN Y ENCUADERNACIÓN</t>
  </si>
  <si>
    <t>2.2.2.1.03</t>
  </si>
  <si>
    <t>Publicaciones de avisos oficiales</t>
  </si>
  <si>
    <t>2.2.2.2.01</t>
  </si>
  <si>
    <t>Impresión, encuadernación y rotulación</t>
  </si>
  <si>
    <t>2.2.3</t>
  </si>
  <si>
    <t xml:space="preserve">    VIÁTICOS</t>
  </si>
  <si>
    <t>2.2.3.1.01</t>
  </si>
  <si>
    <t>Viáticos dentro del país</t>
  </si>
  <si>
    <t>2.2.3.2.01</t>
  </si>
  <si>
    <t>Viaticos fuera del país</t>
  </si>
  <si>
    <t>2.2.4</t>
  </si>
  <si>
    <t xml:space="preserve">    TRANSPORTE Y ALMACENAJE</t>
  </si>
  <si>
    <t>2.2.4.1.01</t>
  </si>
  <si>
    <t>Pasajes y gastos de transporte</t>
  </si>
  <si>
    <t>2.2.4.4.01</t>
  </si>
  <si>
    <t>Peaje</t>
  </si>
  <si>
    <t>2.2.5</t>
  </si>
  <si>
    <t xml:space="preserve">    ALQUILERES Y RENTAS   </t>
  </si>
  <si>
    <t>2.2.5.1.01</t>
  </si>
  <si>
    <t>Alquileres y rentas de edificaciones y locales</t>
  </si>
  <si>
    <t>2.2.5.4.01</t>
  </si>
  <si>
    <t>Alquileres de equipos de transporte, tracción y elevación</t>
  </si>
  <si>
    <t>2.2.5.9.01</t>
  </si>
  <si>
    <t>Licencias Informáticas</t>
  </si>
  <si>
    <t>2.2.6</t>
  </si>
  <si>
    <t xml:space="preserve">   SEGUROS  </t>
  </si>
  <si>
    <t>2.2.6.2.01</t>
  </si>
  <si>
    <t>Seguro de bienes muebles</t>
  </si>
  <si>
    <t>2.2.6.3.01</t>
  </si>
  <si>
    <t>Seguros de personas</t>
  </si>
  <si>
    <t>2.2.7</t>
  </si>
  <si>
    <t>2.2.7.1.01</t>
  </si>
  <si>
    <t>Reparaciones y mantenimientos menores en edificaciones</t>
  </si>
  <si>
    <t>2.2.7.1.07</t>
  </si>
  <si>
    <t>Mantenimiento, reparación, servicios de pintura y sus derivados</t>
  </si>
  <si>
    <t>2.2.7.2.01</t>
  </si>
  <si>
    <t>Mantenimiento y reparación de mobiliarios y equipos de oficina</t>
  </si>
  <si>
    <t>2.2.7.2.02</t>
  </si>
  <si>
    <t>Mantenimiento y reparación de equipos tecnología e información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</si>
  <si>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</si>
  <si>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</si>
  <si>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</si>
  <si>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</si>
  <si>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</si>
  <si>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</si>
  <si>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</t>
  </si>
  <si>
    <t xml:space="preserve">   OTROS SERVICIOS NO INCLUIDOS EN CONCEPTOS ANTERIORES</t>
  </si>
  <si>
    <t>2.2.8.2.01</t>
  </si>
  <si>
    <t>Comisiones y gastos</t>
  </si>
  <si>
    <t>2.2.8.5.01</t>
  </si>
  <si>
    <t>Fumigación</t>
  </si>
  <si>
    <t>2.2.8.5.02</t>
  </si>
  <si>
    <t>Lavandería</t>
  </si>
  <si>
    <t>2.2.8.5.03</t>
  </si>
  <si>
    <t>Limpieza e higiene</t>
  </si>
  <si>
    <t>2.2.8.6.01</t>
  </si>
  <si>
    <t>Eventos generales</t>
  </si>
  <si>
    <t>2.2.8.7.02</t>
  </si>
  <si>
    <t>Servicios jurídicos</t>
  </si>
  <si>
    <t>2.2.8.7.03</t>
  </si>
  <si>
    <t>Servicios de contabilidad y auditoría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</si>
  <si>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</si>
  <si>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</si>
  <si>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</si>
  <si>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</si>
  <si>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</si>
  <si>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</si>
  <si>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</si>
  <si>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</si>
  <si>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2.2.9</t>
  </si>
  <si>
    <t xml:space="preserve">   OTRAS CONTRATACIONES DE SERVICIOS</t>
  </si>
  <si>
    <t>2.2.9.1.01</t>
  </si>
  <si>
    <t>Otras contrataciones de servicios</t>
  </si>
  <si>
    <t>2.2.9.2.01</t>
  </si>
  <si>
    <t>Servicios de alimentación</t>
  </si>
  <si>
    <t>2.2.9.2.03</t>
  </si>
  <si>
    <t>Servicios de Catering</t>
  </si>
  <si>
    <t xml:space="preserve">MATERIALES Y SUMINISTROS </t>
  </si>
  <si>
    <t>2.3.1</t>
  </si>
  <si>
    <t xml:space="preserve">   ALIMENTOS Y PRODUCTOS AGROFORESTALES</t>
  </si>
  <si>
    <t>2.3.1.1.01</t>
  </si>
  <si>
    <t>Alimentos y bebidas para personas</t>
  </si>
  <si>
    <t>2.3.1.3.03</t>
  </si>
  <si>
    <t>Productos forestales</t>
  </si>
  <si>
    <t>2.3.1.4.01</t>
  </si>
  <si>
    <t>Madera, corcho y sus manufacturas</t>
  </si>
  <si>
    <t>2.3.2</t>
  </si>
  <si>
    <t xml:space="preserve">   TEXTILES Y VESTUARIOS</t>
  </si>
  <si>
    <t>2.3.2.1.01</t>
  </si>
  <si>
    <t>Hilados, fibras, telas y útiles de costura</t>
  </si>
  <si>
    <t>2.3.2.2.01</t>
  </si>
  <si>
    <t>Acabados textiles</t>
  </si>
  <si>
    <t>2.3.2.3.01</t>
  </si>
  <si>
    <t>Prendas y accesorios de vestir</t>
  </si>
  <si>
    <t>2.3.3</t>
  </si>
  <si>
    <t xml:space="preserve">   PAPEL, CARTÓN E IMPRESOS</t>
  </si>
  <si>
    <t>2.3.3.1.01</t>
  </si>
  <si>
    <t>Papel de escritorio</t>
  </si>
  <si>
    <t>2.3.3.2.01</t>
  </si>
  <si>
    <t>Papel y cartón</t>
  </si>
  <si>
    <t>2.3.3.3.01</t>
  </si>
  <si>
    <t>Productos de artes gráficas</t>
  </si>
  <si>
    <t>2.3.3.6.01</t>
  </si>
  <si>
    <t>Especies timbrados y valoradas</t>
  </si>
  <si>
    <t>2.3.4</t>
  </si>
  <si>
    <t xml:space="preserve">   PRODUCTOS FARMACÉUTICOS</t>
  </si>
  <si>
    <t>2.3.4.1.01</t>
  </si>
  <si>
    <t>Productos medicinales para uso humano</t>
  </si>
  <si>
    <t>2.3.5</t>
  </si>
  <si>
    <t xml:space="preserve">   CUERO, CAUCHO Y PLÁSTICO</t>
  </si>
  <si>
    <t>2.3.5.2.01</t>
  </si>
  <si>
    <t>Artículos de cuero</t>
  </si>
  <si>
    <t>2.3.5.3.01</t>
  </si>
  <si>
    <t>Llantas y neumáticos</t>
  </si>
  <si>
    <t>2.3.5.4.01</t>
  </si>
  <si>
    <t>Artículos de caucho</t>
  </si>
  <si>
    <t>2.3.5.5.01</t>
  </si>
  <si>
    <t>Plástico</t>
  </si>
  <si>
    <t>2.3.6</t>
  </si>
  <si>
    <t xml:space="preserve">   PRODUCTOS DE MINERALES, METÁLICOS Y NO METÁLICOS</t>
  </si>
  <si>
    <t>2.3.6.1.01</t>
  </si>
  <si>
    <t>Productos de cemento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</si>
  <si>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</si>
  <si>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</si>
  <si>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</si>
  <si>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</si>
  <si>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</si>
  <si>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</si>
  <si>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</si>
  <si>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</si>
  <si>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</si>
  <si>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</si>
  <si>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2.3.7</t>
  </si>
  <si>
    <t xml:space="preserve">   COMBUSTIBLE, LUBRICANTES, PRODUCTOS QUÍMICOS Y CONEXOS</t>
  </si>
  <si>
    <t>2.3.7.1.01</t>
  </si>
  <si>
    <t>Gasolina</t>
  </si>
  <si>
    <t>2.3.7.1.02</t>
  </si>
  <si>
    <t>Gasoil</t>
  </si>
  <si>
    <t>2.3.7.1.05</t>
  </si>
  <si>
    <t>Aceites y grasas</t>
  </si>
  <si>
    <t>2.3.7.1.06</t>
  </si>
  <si>
    <t>Lubricantes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</si>
  <si>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</si>
  <si>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</si>
  <si>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</si>
  <si>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</si>
  <si>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</si>
  <si>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</si>
  <si>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</si>
  <si>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</si>
  <si>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</t>
  </si>
  <si>
    <t xml:space="preserve">   PRODUCTOS Y ÚTILES VARIOS</t>
  </si>
  <si>
    <t>2.3.9.1.01</t>
  </si>
  <si>
    <t>Útiles y materiales de limpieza e higiene</t>
  </si>
  <si>
    <t>2.3.9.2.01</t>
  </si>
  <si>
    <t>Útiles y materiales de escritorio, oficina e informática</t>
  </si>
  <si>
    <t>2.3.9.2.02</t>
  </si>
  <si>
    <t>Útiles y materiales escolares y de enseñanzas</t>
  </si>
  <si>
    <t>2.3.9.3.01</t>
  </si>
  <si>
    <t>Útiles menores médico, quirúrgicos o de laboratorio</t>
  </si>
  <si>
    <t>2.3.9.5.01</t>
  </si>
  <si>
    <t>Útiles de cocina y comedor</t>
  </si>
  <si>
    <t>2.3.9.6.01</t>
  </si>
  <si>
    <t>Productos eléctricos y afines</t>
  </si>
  <si>
    <t>2.3.9.8.01</t>
  </si>
  <si>
    <t>Repuestos</t>
  </si>
  <si>
    <t>2.3.9.8.02</t>
  </si>
  <si>
    <t>Accesorios</t>
  </si>
  <si>
    <t>2.3.9.9.01</t>
  </si>
  <si>
    <t>Productos y Utiles Varios n.i.p</t>
  </si>
  <si>
    <t>2.3.9.9.04</t>
  </si>
  <si>
    <t>Productos y útiles de defensa y seguridad</t>
  </si>
  <si>
    <t>2.3.9.9.05</t>
  </si>
  <si>
    <t>Productos y útiles diversos</t>
  </si>
  <si>
    <t>BIENES MUEBLES, INMUEBLES E INTANGIBLES</t>
  </si>
  <si>
    <t>2.6.1</t>
  </si>
  <si>
    <t xml:space="preserve">   MOBILIARIO Y EQUIPO   </t>
  </si>
  <si>
    <t>2.6.1.1.01</t>
  </si>
  <si>
    <t>Muebles, equipos de oficina y estantería</t>
  </si>
  <si>
    <t>2.6.1.2.01</t>
  </si>
  <si>
    <t>Muebles de alojamiento</t>
  </si>
  <si>
    <t>2.6.1.3.01</t>
  </si>
  <si>
    <t>Equipos de tecnología de la información y comunicación</t>
  </si>
  <si>
    <t>2.6.1.4.01</t>
  </si>
  <si>
    <t>Electrodomésticos</t>
  </si>
  <si>
    <t>2.6.2</t>
  </si>
  <si>
    <t xml:space="preserve">   MOBILIARIOS Y EQUIPOS DE AUDIO, AUDIOVISUAL, RECREATIVO Y EDUCACIONAL</t>
  </si>
  <si>
    <t>2.6.2.1.01</t>
  </si>
  <si>
    <t>Equipos y Aparatos Audiovisuales</t>
  </si>
  <si>
    <t>2.6.2.3.01</t>
  </si>
  <si>
    <t>Cámaras fotográficas y de video</t>
  </si>
  <si>
    <t>2.6.3</t>
  </si>
  <si>
    <t xml:space="preserve">   EQUIPO E INSTRUMENTAL, CIENTÍFICO Y LABORATORIO</t>
  </si>
  <si>
    <t>2.6.3.4.01</t>
  </si>
  <si>
    <t>Equipos e instrumentos de medición científica</t>
  </si>
  <si>
    <t>2.6.4</t>
  </si>
  <si>
    <t xml:space="preserve">   VEHÍCULOS Y EQUIPOS DE TRANSPORTE, TRACCIÓN Y ELEVACIÓN</t>
  </si>
  <si>
    <t>2.6.4.1.01</t>
  </si>
  <si>
    <t>Automóviles y camiones</t>
  </si>
  <si>
    <t>2.6.4.3.01</t>
  </si>
  <si>
    <t>Equipo aeronáutico</t>
  </si>
  <si>
    <t>2.6.4.6.01</t>
  </si>
  <si>
    <t>Equipo de tracción</t>
  </si>
  <si>
    <t>2.6.4.8.01</t>
  </si>
  <si>
    <t>Otros equipos de transporte</t>
  </si>
  <si>
    <t>2.6.5</t>
  </si>
  <si>
    <t xml:space="preserve">   MAQUINARIAS, OTROS EQUIPOS Y HERRAMIENTAS</t>
  </si>
  <si>
    <t>2.6.5.2.01</t>
  </si>
  <si>
    <t>Maquinaria y equipo industrial</t>
  </si>
  <si>
    <t>2.6.5.4.02</t>
  </si>
  <si>
    <t>Equipos de climatización</t>
  </si>
  <si>
    <t>2.6.5.5.01</t>
  </si>
  <si>
    <t>Equipo de comunicación, telecomunicaciones y señalamiento</t>
  </si>
  <si>
    <t>2.6.5.6.01</t>
  </si>
  <si>
    <t>Equipo de generación eléctrica y a fines</t>
  </si>
  <si>
    <t>2.6.5.7.01</t>
  </si>
  <si>
    <t>Máquinas-herramientas</t>
  </si>
  <si>
    <t>2.6.6</t>
  </si>
  <si>
    <t xml:space="preserve">   EQUIPOS DE DEFENSA Y SEGURIDAD</t>
  </si>
  <si>
    <t>2.6.6.2.01</t>
  </si>
  <si>
    <t>Equipos de seguridad</t>
  </si>
  <si>
    <t>2.6.8</t>
  </si>
  <si>
    <t xml:space="preserve">   BIENES INTANGIBLES</t>
  </si>
  <si>
    <t>2.6.8.3.01</t>
  </si>
  <si>
    <t>Programas de informática</t>
  </si>
  <si>
    <t>OBRAS</t>
  </si>
  <si>
    <t>2.7.1</t>
  </si>
  <si>
    <t xml:space="preserve">   OBRAS EN EDIFICACIONES</t>
  </si>
  <si>
    <t>2.7.1.2.01</t>
  </si>
  <si>
    <t>Obras para edificación no residencial</t>
  </si>
  <si>
    <t>Total General</t>
  </si>
  <si>
    <t>Observaciones:</t>
  </si>
  <si>
    <t>Revisado por:</t>
  </si>
  <si>
    <t>Enc. División Financiera</t>
  </si>
  <si>
    <t>Presupuesto Vigente</t>
  </si>
  <si>
    <t>Balance</t>
  </si>
  <si>
    <t>%</t>
  </si>
  <si>
    <t>2.3.6.4.06</t>
  </si>
  <si>
    <t>Productos abrasivos</t>
  </si>
  <si>
    <t>2.3.6.2.03</t>
  </si>
  <si>
    <t>Productos de porcelana</t>
  </si>
  <si>
    <t>2.1.2.2.03</t>
  </si>
  <si>
    <t>Pago de horas extraordinarias</t>
  </si>
  <si>
    <t xml:space="preserve"> Devengado</t>
  </si>
  <si>
    <t>Presupuesto Inicial</t>
  </si>
  <si>
    <t>Presupuesto Modificado</t>
  </si>
  <si>
    <t>2.  GASTOS</t>
  </si>
  <si>
    <t>SERVICIOS DE CONSERVACIÓN, REPARACIONES MENORES E INSTALACIONES TEMPORALES</t>
  </si>
  <si>
    <t>________________________________________</t>
  </si>
  <si>
    <t xml:space="preserve">                      Marian Chantal Then</t>
  </si>
  <si>
    <t>DESCRIPCIÓN</t>
  </si>
  <si>
    <t xml:space="preserve">                          Preparado por:</t>
  </si>
  <si>
    <r>
      <rPr>
        <u/>
        <sz val="10"/>
        <color theme="1"/>
        <rFont val="Arial  "/>
      </rPr>
      <t>Presupuesto Aprobado</t>
    </r>
    <r>
      <rPr>
        <sz val="10"/>
        <color theme="1"/>
        <rFont val="Arial  "/>
      </rPr>
      <t>: Se refiere al presupuesto aprobado en la Ley de Presupuesto General del Estado.</t>
    </r>
  </si>
  <si>
    <r>
      <rPr>
        <u/>
        <sz val="10"/>
        <color theme="1"/>
        <rFont val="Arial  "/>
      </rPr>
      <t>Presupuesto Modificado</t>
    </r>
    <r>
      <rPr>
        <sz val="10"/>
        <color theme="1"/>
        <rFont val="Arial  "/>
      </rPr>
      <t>: Se refiere al presupuesto aprobado en caso de que el Congreso Nacional apruebe un presupuesto complementario.</t>
    </r>
  </si>
  <si>
    <r>
      <rPr>
        <u/>
        <sz val="10"/>
        <color theme="1"/>
        <rFont val="Arial  "/>
      </rPr>
      <t>Total Devengado</t>
    </r>
    <r>
      <rPr>
        <sz val="10"/>
        <color theme="1"/>
        <rFont val="Arial  "/>
      </rPr>
      <t>: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</si>
  <si>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Arosa Echenique Benedicto</t>
  </si>
  <si>
    <t>Aprobado por:</t>
  </si>
  <si>
    <t>María Altagracia Sánchez Ureña</t>
  </si>
  <si>
    <t>Enc. Dpto. Administrativo Financiero</t>
  </si>
  <si>
    <t xml:space="preserve">                       Analista de Presupuesto</t>
  </si>
  <si>
    <t>PRESUPUESTO DE GASTOS Y APLICACIONES FINANCIERAS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</si>
</sst>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  "/>
    </font>
    <font>
      <b/>
      <sz val="10"/>
      <color theme="0"/>
      <name val="Arial  "/>
    </font>
    <font>
      <b/>
      <i/>
      <sz val="10"/>
      <color theme="0"/>
      <name val="Arial  "/>
    </font>
    <font>
      <b/>
      <i/>
      <sz val="10"/>
      <name val="Arial  "/>
    </font>
    <font>
      <b/>
      <i/>
      <sz val="10"/>
      <color theme="1"/>
      <name val="Arial  "/>
    </font>
    <font>
      <b/>
      <sz val="10"/>
      <color rgb="FF0033CC"/>
      <name val="Arial  "/>
    </font>
    <font>
      <b/>
      <sz val="10"/>
      <color theme="1"/>
      <name val="Arial  "/>
    </font>
    <font>
      <i/>
      <sz val="10"/>
      <color theme="1"/>
      <name val="Arial  "/>
    </font>
    <font>
      <b/>
      <i/>
      <sz val="10"/>
      <color rgb="FF000000"/>
      <name val="Arial  "/>
    </font>
    <font>
      <b/>
      <i/>
      <sz val="10"/>
      <color rgb="FFFF0000"/>
      <name val="Arial  "/>
    </font>
    <font>
      <u/>
      <sz val="10"/>
      <color theme="1"/>
      <name val="Arial  "/>
    </font>
    <font>
      <b/>
      <sz val="11"/>
      <color rgb="FF0033CC"/>
      <name val="Arial  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3" tint="0.39994506668294322"/>
      </bottom>
      <diagonal/>
    </border>
    <border>
      <left/>
      <right style="thin">
        <color indexed="64"/>
      </right>
      <top/>
      <bottom style="thin">
        <color theme="3" tint="0.3999450666829432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 tint="0.3999450666829432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49" fontId="4" fillId="0" borderId="0" xfId="0" applyNumberFormat="1" applyFont="1" applyAlignment="1">
      <alignment vertical="center"/>
    </xf>
    <xf numFmtId="0" fontId="3" fillId="0" borderId="0" xfId="0" applyFont="1"/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0" fontId="7" fillId="3" borderId="7" xfId="0" applyFont="1" applyFill="1" applyBorder="1" applyAlignment="1">
      <alignment vertical="center"/>
    </xf>
    <xf numFmtId="49" fontId="7" fillId="3" borderId="8" xfId="1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left"/>
    </xf>
    <xf numFmtId="49" fontId="5" fillId="0" borderId="9" xfId="1" applyNumberFormat="1" applyFont="1" applyFill="1" applyBorder="1" applyAlignment="1">
      <alignment horizontal="center" vertical="center"/>
    </xf>
    <xf numFmtId="49" fontId="5" fillId="0" borderId="10" xfId="1" applyNumberFormat="1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 wrapText="1"/>
    </xf>
    <xf numFmtId="49" fontId="5" fillId="0" borderId="4" xfId="1" applyNumberFormat="1" applyFont="1" applyFill="1" applyBorder="1" applyAlignment="1">
      <alignment horizontal="center" vertical="center"/>
    </xf>
    <xf numFmtId="49" fontId="5" fillId="0" borderId="5" xfId="1" applyNumberFormat="1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/>
    </xf>
    <xf numFmtId="49" fontId="7" fillId="3" borderId="5" xfId="1" applyNumberFormat="1" applyFont="1" applyFill="1" applyBorder="1" applyAlignment="1">
      <alignment horizontal="center" vertical="center" wrapText="1" shrinkToFit="1"/>
    </xf>
    <xf numFmtId="49" fontId="5" fillId="0" borderId="0" xfId="1" applyNumberFormat="1" applyFont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39" fontId="5" fillId="0" borderId="0" xfId="1" applyNumberFormat="1" applyFont="1" applyBorder="1" applyAlignment="1">
      <alignment horizontal="right" vertical="center"/>
    </xf>
    <xf numFmtId="43" fontId="5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9" fontId="7" fillId="3" borderId="13" xfId="1" applyNumberFormat="1" applyFont="1" applyFill="1" applyBorder="1" applyAlignment="1">
      <alignment horizontal="right" vertical="center"/>
    </xf>
    <xf numFmtId="39" fontId="7" fillId="3" borderId="8" xfId="1" applyNumberFormat="1" applyFont="1" applyFill="1" applyBorder="1" applyAlignment="1">
      <alignment horizontal="right" vertical="center"/>
    </xf>
    <xf numFmtId="39" fontId="7" fillId="3" borderId="11" xfId="1" applyNumberFormat="1" applyFont="1" applyFill="1" applyBorder="1" applyAlignment="1">
      <alignment horizontal="right" vertical="center"/>
    </xf>
    <xf numFmtId="10" fontId="7" fillId="3" borderId="10" xfId="1" applyNumberFormat="1" applyFont="1" applyFill="1" applyBorder="1" applyAlignment="1">
      <alignment horizontal="right" vertical="center"/>
    </xf>
    <xf numFmtId="43" fontId="12" fillId="0" borderId="0" xfId="1" applyFont="1" applyAlignment="1">
      <alignment vertical="center"/>
    </xf>
    <xf numFmtId="10" fontId="12" fillId="0" borderId="0" xfId="2" applyNumberFormat="1" applyFont="1" applyAlignment="1">
      <alignment vertical="center"/>
    </xf>
    <xf numFmtId="0" fontId="12" fillId="0" borderId="0" xfId="0" applyFont="1" applyAlignment="1">
      <alignment vertical="center"/>
    </xf>
    <xf numFmtId="39" fontId="13" fillId="4" borderId="11" xfId="1" applyNumberFormat="1" applyFont="1" applyFill="1" applyBorder="1" applyAlignment="1">
      <alignment horizontal="right" vertical="center" shrinkToFit="1"/>
    </xf>
    <xf numFmtId="2" fontId="13" fillId="4" borderId="11" xfId="1" applyNumberFormat="1" applyFont="1" applyFill="1" applyBorder="1" applyAlignment="1">
      <alignment horizontal="right" vertical="center" shrinkToFit="1"/>
    </xf>
    <xf numFmtId="39" fontId="13" fillId="4" borderId="10" xfId="1" applyNumberFormat="1" applyFont="1" applyFill="1" applyBorder="1" applyAlignment="1">
      <alignment horizontal="right" vertical="center" shrinkToFit="1"/>
    </xf>
    <xf numFmtId="10" fontId="13" fillId="4" borderId="10" xfId="1" applyNumberFormat="1" applyFont="1" applyFill="1" applyBorder="1" applyAlignment="1">
      <alignment horizontal="right" vertical="center" shrinkToFit="1"/>
    </xf>
    <xf numFmtId="39" fontId="9" fillId="5" borderId="11" xfId="1" applyNumberFormat="1" applyFont="1" applyFill="1" applyBorder="1" applyAlignment="1">
      <alignment horizontal="right" vertical="center"/>
    </xf>
    <xf numFmtId="43" fontId="9" fillId="5" borderId="11" xfId="1" applyFont="1" applyFill="1" applyBorder="1" applyAlignment="1">
      <alignment horizontal="right" vertical="center"/>
    </xf>
    <xf numFmtId="39" fontId="9" fillId="5" borderId="10" xfId="1" applyNumberFormat="1" applyFont="1" applyFill="1" applyBorder="1" applyAlignment="1">
      <alignment horizontal="right" vertical="center"/>
    </xf>
    <xf numFmtId="10" fontId="9" fillId="5" borderId="10" xfId="1" applyNumberFormat="1" applyFont="1" applyFill="1" applyBorder="1" applyAlignment="1">
      <alignment horizontal="right" vertical="center"/>
    </xf>
    <xf numFmtId="43" fontId="9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39" fontId="5" fillId="0" borderId="11" xfId="1" applyNumberFormat="1" applyFont="1" applyFill="1" applyBorder="1" applyAlignment="1">
      <alignment horizontal="right" vertical="center"/>
    </xf>
    <xf numFmtId="39" fontId="5" fillId="0" borderId="10" xfId="1" applyNumberFormat="1" applyFont="1" applyFill="1" applyBorder="1" applyAlignment="1">
      <alignment horizontal="right" vertical="center"/>
    </xf>
    <xf numFmtId="10" fontId="5" fillId="0" borderId="10" xfId="1" applyNumberFormat="1" applyFont="1" applyFill="1" applyBorder="1" applyAlignment="1">
      <alignment horizontal="right" vertical="center"/>
    </xf>
    <xf numFmtId="43" fontId="5" fillId="0" borderId="11" xfId="1" applyFont="1" applyFill="1" applyBorder="1" applyAlignment="1">
      <alignment horizontal="right" vertical="center"/>
    </xf>
    <xf numFmtId="43" fontId="14" fillId="0" borderId="0" xfId="1" applyFont="1" applyAlignment="1">
      <alignment vertical="center"/>
    </xf>
    <xf numFmtId="43" fontId="13" fillId="4" borderId="11" xfId="1" applyFont="1" applyFill="1" applyBorder="1" applyAlignment="1">
      <alignment horizontal="right" vertical="center" shrinkToFit="1"/>
    </xf>
    <xf numFmtId="43" fontId="9" fillId="0" borderId="0" xfId="1" applyFont="1" applyBorder="1" applyAlignment="1">
      <alignment vertical="center"/>
    </xf>
    <xf numFmtId="39" fontId="5" fillId="0" borderId="6" xfId="1" applyNumberFormat="1" applyFont="1" applyFill="1" applyBorder="1" applyAlignment="1">
      <alignment horizontal="right" vertical="center"/>
    </xf>
    <xf numFmtId="39" fontId="5" fillId="0" borderId="5" xfId="1" applyNumberFormat="1" applyFont="1" applyFill="1" applyBorder="1" applyAlignment="1">
      <alignment horizontal="right" vertical="center"/>
    </xf>
    <xf numFmtId="39" fontId="12" fillId="5" borderId="11" xfId="1" applyNumberFormat="1" applyFont="1" applyFill="1" applyBorder="1" applyAlignment="1">
      <alignment horizontal="right" vertical="center"/>
    </xf>
    <xf numFmtId="39" fontId="12" fillId="5" borderId="10" xfId="1" applyNumberFormat="1" applyFont="1" applyFill="1" applyBorder="1" applyAlignment="1">
      <alignment horizontal="right" vertical="center"/>
    </xf>
    <xf numFmtId="10" fontId="12" fillId="5" borderId="10" xfId="1" applyNumberFormat="1" applyFont="1" applyFill="1" applyBorder="1" applyAlignment="1">
      <alignment horizontal="right" vertical="center"/>
    </xf>
    <xf numFmtId="39" fontId="7" fillId="3" borderId="6" xfId="1" applyNumberFormat="1" applyFont="1" applyFill="1" applyBorder="1" applyAlignment="1">
      <alignment horizontal="right" vertical="center" shrinkToFit="1"/>
    </xf>
    <xf numFmtId="39" fontId="7" fillId="3" borderId="5" xfId="1" applyNumberFormat="1" applyFont="1" applyFill="1" applyBorder="1" applyAlignment="1">
      <alignment horizontal="right" vertical="center" shrinkToFit="1"/>
    </xf>
    <xf numFmtId="10" fontId="7" fillId="3" borderId="5" xfId="1" applyNumberFormat="1" applyFont="1" applyFill="1" applyBorder="1" applyAlignment="1">
      <alignment horizontal="right" vertical="center" shrinkToFit="1"/>
    </xf>
    <xf numFmtId="2" fontId="5" fillId="0" borderId="0" xfId="1" applyNumberFormat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right" vertical="center"/>
    </xf>
    <xf numFmtId="2" fontId="5" fillId="0" borderId="0" xfId="0" applyNumberFormat="1" applyFont="1"/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3" fontId="15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43" fontId="11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9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11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vertical="center"/>
    </xf>
    <xf numFmtId="49" fontId="5" fillId="0" borderId="15" xfId="0" applyNumberFormat="1" applyFont="1" applyBorder="1" applyAlignment="1">
      <alignment horizontal="right" vertical="center"/>
    </xf>
    <xf numFmtId="39" fontId="5" fillId="0" borderId="17" xfId="1" applyNumberFormat="1" applyFont="1" applyBorder="1" applyAlignment="1">
      <alignment horizontal="right" vertical="center"/>
    </xf>
    <xf numFmtId="0" fontId="5" fillId="0" borderId="16" xfId="0" applyFont="1" applyBorder="1" applyAlignment="1">
      <alignment vertical="center"/>
    </xf>
    <xf numFmtId="39" fontId="5" fillId="0" borderId="15" xfId="1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 wrapText="1"/>
    </xf>
    <xf numFmtId="10" fontId="5" fillId="0" borderId="5" xfId="1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0" fontId="0" fillId="0" borderId="1" xfId="0" applyBorder="1"/>
    <xf numFmtId="39" fontId="4" fillId="0" borderId="0" xfId="1" applyNumberFormat="1" applyFont="1" applyBorder="1" applyAlignment="1">
      <alignment horizontal="center" vertical="center"/>
    </xf>
    <xf numFmtId="2" fontId="5" fillId="6" borderId="0" xfId="0" applyNumberFormat="1" applyFont="1" applyFill="1" applyAlignment="1">
      <alignment vertical="center"/>
    </xf>
    <xf numFmtId="49" fontId="5" fillId="6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9" fontId="6" fillId="2" borderId="12" xfId="1" applyNumberFormat="1" applyFont="1" applyFill="1" applyBorder="1" applyAlignment="1">
      <alignment horizontal="center" vertical="center" wrapText="1"/>
    </xf>
    <xf numFmtId="39" fontId="6" fillId="2" borderId="6" xfId="1" applyNumberFormat="1" applyFont="1" applyFill="1" applyBorder="1" applyAlignment="1">
      <alignment horizontal="center" vertical="center" wrapText="1"/>
    </xf>
    <xf numFmtId="39" fontId="6" fillId="2" borderId="3" xfId="1" applyNumberFormat="1" applyFont="1" applyFill="1" applyBorder="1" applyAlignment="1">
      <alignment horizontal="center" vertical="center" wrapText="1"/>
    </xf>
    <xf numFmtId="39" fontId="6" fillId="2" borderId="5" xfId="1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95247</xdr:colOff>
      <xdr:row>0</xdr:row>
      <xdr:rowOff>99786</xdr:rowOff>
    </xdr:from>
    <xdr:to>
      <xdr:col>1</xdr:col>
      <xdr:colOff>1375143</xdr:colOff>
      <xdr:row>5</xdr:row>
      <xdr:rowOff>148564</xdr:rowOff>
    </xdr:to>
    <xdr:pic>
      <xdr:nvPicPr>
        <xdr:cNvPr id="2" name="Picture 2" descr="Text&#10;&#10;Description automatically generated">
          <a:extLst>
            <a:ext uri="{FF2B5EF4-FFF2-40B4-BE49-F238E27FC236}">
              <a16:creationId xmlns:a16="http://schemas.microsoft.com/office/drawing/2014/main" id="{AD203BA6-58EF-4AF3-9691-ECB9DC8EC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7" y="99786"/>
          <a:ext cx="2105396" cy="77902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96573</xdr:colOff>
      <xdr:row>0</xdr:row>
      <xdr:rowOff>69453</xdr:rowOff>
    </xdr:from>
    <xdr:ext cx="1547816" cy="1192022"/>
    <xdr:pic>
      <xdr:nvPicPr>
        <xdr:cNvPr id="3" name="Picture 1">
          <a:extLst>
            <a:ext uri="{FF2B5EF4-FFF2-40B4-BE49-F238E27FC236}">
              <a16:creationId xmlns:a16="http://schemas.microsoft.com/office/drawing/2014/main" id="{3EBFB365-4BAA-4738-B768-CA1F7E2D5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2901" y="69453"/>
          <a:ext cx="1547816" cy="119202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BA1E-05B7-4CD7-9C04-3823897A4E68}">
  <sheetPr>
    <tabColor rgb="FF00B0F0"/>
  </sheetPr>
  <dimension ref="A1:U174"/>
  <sheetViews>
    <sheetView showGridLines="0" tabSelected="1" view="pageBreakPreview" zoomScale="96" zoomScaleNormal="90" zoomScaleSheetLayoutView="96" workbookViewId="0">
      <selection activeCell="J98" sqref="J98"/>
    </sheetView>
  </sheetViews>
  <sheetFormatPr baseColWidth="10" defaultColWidth="8.7109375" defaultRowHeight="12.75"/>
  <cols>
    <col min="1" max="1" width="12.42578125" style="4" customWidth="1"/>
    <col min="2" max="2" width="43.140625" style="5" customWidth="1"/>
    <col min="3" max="3" width="17.7109375" style="27" customWidth="1"/>
    <col min="4" max="4" width="15.7109375" style="26" customWidth="1"/>
    <col min="5" max="5" width="15.85546875" style="28" customWidth="1"/>
    <col min="6" max="6" width="16.85546875" style="76" customWidth="1"/>
    <col min="7" max="7" width="16.140625" style="76" customWidth="1"/>
    <col min="8" max="8" width="8.7109375" style="76" customWidth="1"/>
    <col min="9" max="10" width="18.7109375" style="30" bestFit="1" customWidth="1"/>
    <col min="11" max="11" width="10.28515625" style="4" bestFit="1" customWidth="1"/>
    <col min="12" max="16384" width="8.7109375" style="4"/>
  </cols>
  <sheetData>
    <row r="1" spans="1:21">
      <c r="F1" s="29"/>
      <c r="G1" s="29"/>
      <c r="H1" s="29"/>
    </row>
    <row r="2" spans="1:21">
      <c r="F2" s="29"/>
      <c r="G2" s="29"/>
      <c r="H2" s="29"/>
    </row>
    <row r="3" spans="1:21" ht="3" customHeight="1">
      <c r="F3" s="29"/>
      <c r="G3" s="29"/>
      <c r="H3" s="29"/>
    </row>
    <row r="4" spans="1:21">
      <c r="C4" s="91"/>
      <c r="E4" s="92"/>
      <c r="F4" s="29"/>
      <c r="G4" s="29"/>
      <c r="H4" s="29"/>
    </row>
    <row r="5" spans="1:21" ht="16.5" customHeight="1">
      <c r="F5" s="29"/>
      <c r="G5" s="29"/>
      <c r="H5" s="29"/>
    </row>
    <row r="6" spans="1:21" ht="22.5" customHeight="1">
      <c r="A6" s="108" t="s">
        <v>0</v>
      </c>
      <c r="B6" s="108"/>
      <c r="C6" s="108"/>
      <c r="D6" s="108"/>
      <c r="E6" s="108"/>
      <c r="F6" s="108"/>
      <c r="G6" s="108"/>
      <c r="H6" s="108"/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1:21" ht="14.25" customHeight="1">
      <c r="A7" s="109" t="s">
        <v>1</v>
      </c>
      <c r="B7" s="109"/>
      <c r="C7" s="109"/>
      <c r="D7" s="109"/>
      <c r="E7" s="109"/>
      <c r="F7" s="109"/>
      <c r="G7" s="109"/>
      <c r="H7" s="109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 ht="13.5" customHeight="1">
      <c r="A8" s="109" t="s">
        <v>311</v>
      </c>
      <c r="B8" s="109"/>
      <c r="C8" s="109"/>
      <c r="D8" s="109"/>
      <c r="E8" s="109"/>
      <c r="F8" s="109"/>
      <c r="G8" s="109"/>
      <c r="H8" s="109"/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21" ht="24.75" customHeight="1">
      <c r="A9" s="110" t="s">
        <v>2</v>
      </c>
      <c r="B9" s="110"/>
      <c r="C9" s="110"/>
      <c r="D9" s="110"/>
      <c r="E9" s="110"/>
      <c r="F9" s="110"/>
      <c r="G9" s="110"/>
      <c r="H9" s="110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>
      <c r="A10" s="113" t="s">
        <v>301</v>
      </c>
      <c r="B10" s="114"/>
      <c r="C10" s="111" t="s">
        <v>295</v>
      </c>
      <c r="D10" s="96" t="s">
        <v>296</v>
      </c>
      <c r="E10" s="96" t="s">
        <v>285</v>
      </c>
      <c r="F10" s="98" t="s">
        <v>294</v>
      </c>
      <c r="G10" s="98" t="s">
        <v>286</v>
      </c>
      <c r="H10" s="100" t="s">
        <v>287</v>
      </c>
    </row>
    <row r="11" spans="1:21">
      <c r="A11" s="115"/>
      <c r="B11" s="116"/>
      <c r="C11" s="112"/>
      <c r="D11" s="97"/>
      <c r="E11" s="97"/>
      <c r="F11" s="99"/>
      <c r="G11" s="99"/>
      <c r="H11" s="101"/>
    </row>
    <row r="12" spans="1:21" s="39" customFormat="1" ht="15.75" customHeight="1">
      <c r="A12" s="6" t="s">
        <v>297</v>
      </c>
      <c r="B12" s="7"/>
      <c r="C12" s="33">
        <v>719551010</v>
      </c>
      <c r="D12" s="33">
        <f>+D13+D31+D78+D129+D155</f>
        <v>-3.4924596548080444E-9</v>
      </c>
      <c r="E12" s="33">
        <f>+E13+E31+E78+E129+E155</f>
        <v>719551010</v>
      </c>
      <c r="F12" s="34">
        <v>266691185.63999999</v>
      </c>
      <c r="G12" s="35">
        <f t="shared" ref="G12:G17" si="0">E12-F12</f>
        <v>452859824.36000001</v>
      </c>
      <c r="H12" s="36">
        <f>F12/E12</f>
        <v>0.37063555180055963</v>
      </c>
      <c r="I12" s="37"/>
      <c r="J12" s="37"/>
      <c r="K12" s="38"/>
    </row>
    <row r="13" spans="1:21" s="39" customFormat="1" ht="18" customHeight="1">
      <c r="A13" s="8">
        <v>2.1</v>
      </c>
      <c r="B13" s="9" t="s">
        <v>3</v>
      </c>
      <c r="C13" s="40">
        <v>389594296</v>
      </c>
      <c r="D13" s="41">
        <f>+D14+D21+D27</f>
        <v>-1.8917489796876907E-10</v>
      </c>
      <c r="E13" s="40">
        <f>+E14+E21+E27</f>
        <v>389594296</v>
      </c>
      <c r="F13" s="42">
        <v>180188080.40000001</v>
      </c>
      <c r="G13" s="40">
        <f t="shared" si="0"/>
        <v>209406215.59999999</v>
      </c>
      <c r="H13" s="43">
        <f t="shared" ref="H13:H76" si="1">F13/E13</f>
        <v>0.46250184422617935</v>
      </c>
      <c r="I13" s="37"/>
      <c r="J13" s="37"/>
    </row>
    <row r="14" spans="1:21" s="49" customFormat="1" ht="15" customHeight="1">
      <c r="A14" s="10" t="s">
        <v>4</v>
      </c>
      <c r="B14" s="11" t="s">
        <v>5</v>
      </c>
      <c r="C14" s="44">
        <v>294005323</v>
      </c>
      <c r="D14" s="45">
        <f>SUM(D15:D20)</f>
        <v>-864065.96000000008</v>
      </c>
      <c r="E14" s="44">
        <f>SUM(E15:E20)</f>
        <v>293141257.04000002</v>
      </c>
      <c r="F14" s="46">
        <v>134843859.72999999</v>
      </c>
      <c r="G14" s="44">
        <f t="shared" si="0"/>
        <v>158297397.31000003</v>
      </c>
      <c r="H14" s="47">
        <f t="shared" si="1"/>
        <v>0.4599961844047088</v>
      </c>
      <c r="I14" s="48"/>
      <c r="J14" s="48"/>
    </row>
    <row r="15" spans="1:21" ht="20.100000000000001" customHeight="1">
      <c r="A15" s="12" t="s">
        <v>6</v>
      </c>
      <c r="B15" s="13" t="s">
        <v>7</v>
      </c>
      <c r="C15" s="50">
        <v>105417600</v>
      </c>
      <c r="D15" s="50">
        <v>190200</v>
      </c>
      <c r="E15" s="50">
        <f>C15+D15</f>
        <v>105607800</v>
      </c>
      <c r="F15" s="51">
        <v>51107391.759999998</v>
      </c>
      <c r="G15" s="50">
        <f>E15-F15</f>
        <v>54500408.240000002</v>
      </c>
      <c r="H15" s="52">
        <f t="shared" si="1"/>
        <v>0.48393576762322477</v>
      </c>
    </row>
    <row r="16" spans="1:21" ht="20.100000000000001" customHeight="1">
      <c r="A16" s="12" t="s">
        <v>8</v>
      </c>
      <c r="B16" s="13" t="s">
        <v>9</v>
      </c>
      <c r="C16" s="50">
        <v>157388083</v>
      </c>
      <c r="D16" s="53">
        <v>-942388.75</v>
      </c>
      <c r="E16" s="50">
        <f>C16+D16</f>
        <v>156445694.25</v>
      </c>
      <c r="F16" s="51">
        <v>80168986.099999994</v>
      </c>
      <c r="G16" s="50">
        <f>E16-F16</f>
        <v>76276708.150000006</v>
      </c>
      <c r="H16" s="52">
        <f t="shared" si="1"/>
        <v>0.51243970941053874</v>
      </c>
    </row>
    <row r="17" spans="1:10" ht="20.100000000000001" customHeight="1">
      <c r="A17" s="12" t="s">
        <v>10</v>
      </c>
      <c r="B17" s="13" t="s">
        <v>11</v>
      </c>
      <c r="C17" s="50">
        <v>5268000</v>
      </c>
      <c r="D17" s="50">
        <v>0</v>
      </c>
      <c r="E17" s="50">
        <f t="shared" ref="E17:E20" si="2">C17+D17</f>
        <v>5268000</v>
      </c>
      <c r="F17" s="51">
        <v>2799600</v>
      </c>
      <c r="G17" s="50">
        <f t="shared" si="0"/>
        <v>2468400</v>
      </c>
      <c r="H17" s="52">
        <f>F17/E17</f>
        <v>0.53143507972665149</v>
      </c>
    </row>
    <row r="18" spans="1:10" ht="20.100000000000001" customHeight="1">
      <c r="A18" s="12" t="s">
        <v>12</v>
      </c>
      <c r="B18" s="13" t="s">
        <v>13</v>
      </c>
      <c r="C18" s="50">
        <v>22931640</v>
      </c>
      <c r="D18" s="53">
        <v>9151.19</v>
      </c>
      <c r="E18" s="50">
        <f t="shared" si="2"/>
        <v>22940791.190000001</v>
      </c>
      <c r="F18" s="51">
        <v>0</v>
      </c>
      <c r="G18" s="50">
        <f t="shared" ref="G18:G20" si="3">E18-F18</f>
        <v>22940791.190000001</v>
      </c>
      <c r="H18" s="52">
        <f t="shared" si="1"/>
        <v>0</v>
      </c>
    </row>
    <row r="19" spans="1:10" ht="20.100000000000001" customHeight="1">
      <c r="A19" s="12" t="s">
        <v>14</v>
      </c>
      <c r="B19" s="13" t="s">
        <v>15</v>
      </c>
      <c r="C19" s="50">
        <v>1000000</v>
      </c>
      <c r="D19" s="50">
        <v>0</v>
      </c>
      <c r="E19" s="50">
        <f>C19+D19</f>
        <v>1000000</v>
      </c>
      <c r="F19" s="51">
        <v>0</v>
      </c>
      <c r="G19" s="50">
        <f t="shared" si="3"/>
        <v>1000000</v>
      </c>
      <c r="H19" s="52">
        <f t="shared" si="1"/>
        <v>0</v>
      </c>
    </row>
    <row r="20" spans="1:10" ht="20.100000000000001" customHeight="1">
      <c r="A20" s="12" t="s">
        <v>16</v>
      </c>
      <c r="B20" s="13" t="s">
        <v>17</v>
      </c>
      <c r="C20" s="50">
        <v>2000000</v>
      </c>
      <c r="D20" s="53">
        <v>-121028.4</v>
      </c>
      <c r="E20" s="50">
        <f t="shared" si="2"/>
        <v>1878971.6</v>
      </c>
      <c r="F20" s="51">
        <v>767881.86999999988</v>
      </c>
      <c r="G20" s="50">
        <f t="shared" si="3"/>
        <v>1111089.7300000002</v>
      </c>
      <c r="H20" s="52">
        <f t="shared" si="1"/>
        <v>0.40867135511787395</v>
      </c>
    </row>
    <row r="21" spans="1:10" s="49" customFormat="1" ht="17.25" customHeight="1">
      <c r="A21" s="10" t="s">
        <v>18</v>
      </c>
      <c r="B21" s="11" t="s">
        <v>19</v>
      </c>
      <c r="C21" s="44">
        <v>54699280</v>
      </c>
      <c r="D21" s="44">
        <f>SUM(D22:D26)</f>
        <v>880302.37999999989</v>
      </c>
      <c r="E21" s="44">
        <f>SUM(E22:E26)</f>
        <v>55579582.380000003</v>
      </c>
      <c r="F21" s="46">
        <v>24868847.200000003</v>
      </c>
      <c r="G21" s="44">
        <f t="shared" ref="G21:G43" si="4">E21-F21</f>
        <v>30710735.18</v>
      </c>
      <c r="H21" s="47">
        <f t="shared" si="1"/>
        <v>0.4474457369969177</v>
      </c>
      <c r="I21" s="48"/>
      <c r="J21" s="48"/>
    </row>
    <row r="22" spans="1:10" ht="20.100000000000001" customHeight="1">
      <c r="A22" s="12" t="s">
        <v>292</v>
      </c>
      <c r="B22" s="13" t="s">
        <v>293</v>
      </c>
      <c r="C22" s="50">
        <v>1500000</v>
      </c>
      <c r="D22" s="50">
        <v>0</v>
      </c>
      <c r="E22" s="50">
        <f>C22+D22</f>
        <v>1500000</v>
      </c>
      <c r="F22" s="51">
        <v>0</v>
      </c>
      <c r="G22" s="50">
        <f t="shared" si="4"/>
        <v>1500000</v>
      </c>
      <c r="H22" s="52">
        <f t="shared" si="1"/>
        <v>0</v>
      </c>
    </row>
    <row r="23" spans="1:10" ht="20.100000000000001" customHeight="1">
      <c r="A23" s="12" t="s">
        <v>20</v>
      </c>
      <c r="B23" s="13" t="s">
        <v>21</v>
      </c>
      <c r="C23" s="50">
        <v>7752000</v>
      </c>
      <c r="D23" s="50">
        <v>216000</v>
      </c>
      <c r="E23" s="50">
        <f>C23+D23</f>
        <v>7968000</v>
      </c>
      <c r="F23" s="51">
        <v>3957000</v>
      </c>
      <c r="G23" s="50">
        <f t="shared" si="4"/>
        <v>4011000</v>
      </c>
      <c r="H23" s="52">
        <f t="shared" si="1"/>
        <v>0.49661144578313254</v>
      </c>
    </row>
    <row r="24" spans="1:10" ht="20.100000000000001" customHeight="1">
      <c r="A24" s="12" t="s">
        <v>22</v>
      </c>
      <c r="B24" s="13" t="s">
        <v>23</v>
      </c>
      <c r="C24" s="50">
        <v>22285640</v>
      </c>
      <c r="D24" s="50">
        <v>655151.18999999994</v>
      </c>
      <c r="E24" s="50">
        <f t="shared" ref="E24:E26" si="5">C24+D24</f>
        <v>22940791.190000001</v>
      </c>
      <c r="F24" s="51">
        <v>20838597.200000003</v>
      </c>
      <c r="G24" s="50">
        <f t="shared" si="4"/>
        <v>2102193.9899999984</v>
      </c>
      <c r="H24" s="52">
        <f t="shared" si="1"/>
        <v>0.90836436404528387</v>
      </c>
    </row>
    <row r="25" spans="1:10" ht="20.100000000000001" customHeight="1">
      <c r="A25" s="12" t="s">
        <v>24</v>
      </c>
      <c r="B25" s="13" t="s">
        <v>25</v>
      </c>
      <c r="C25" s="50">
        <v>230000</v>
      </c>
      <c r="D25" s="50">
        <v>0</v>
      </c>
      <c r="E25" s="50">
        <f t="shared" si="5"/>
        <v>230000</v>
      </c>
      <c r="F25" s="51">
        <v>73250</v>
      </c>
      <c r="G25" s="50">
        <f t="shared" si="4"/>
        <v>156750</v>
      </c>
      <c r="H25" s="52">
        <f t="shared" si="1"/>
        <v>0.31847826086956521</v>
      </c>
    </row>
    <row r="26" spans="1:10" ht="27" customHeight="1">
      <c r="A26" s="12" t="s">
        <v>26</v>
      </c>
      <c r="B26" s="13" t="s">
        <v>27</v>
      </c>
      <c r="C26" s="50">
        <v>22931640</v>
      </c>
      <c r="D26" s="50">
        <v>9151.19</v>
      </c>
      <c r="E26" s="50">
        <f t="shared" si="5"/>
        <v>22940791.190000001</v>
      </c>
      <c r="F26" s="51">
        <v>0</v>
      </c>
      <c r="G26" s="50">
        <f t="shared" si="4"/>
        <v>22940791.190000001</v>
      </c>
      <c r="H26" s="52">
        <f t="shared" si="1"/>
        <v>0</v>
      </c>
    </row>
    <row r="27" spans="1:10" s="49" customFormat="1" ht="20.100000000000001" customHeight="1">
      <c r="A27" s="10" t="s">
        <v>28</v>
      </c>
      <c r="B27" s="14" t="s">
        <v>29</v>
      </c>
      <c r="C27" s="44">
        <v>40889693</v>
      </c>
      <c r="D27" s="45">
        <f>SUM(D28:D30)</f>
        <v>-16236.419999999998</v>
      </c>
      <c r="E27" s="44">
        <f>SUM(E28:E30)</f>
        <v>40873456.579999998</v>
      </c>
      <c r="F27" s="46">
        <v>20475373.469999999</v>
      </c>
      <c r="G27" s="44">
        <f t="shared" si="4"/>
        <v>20398083.109999999</v>
      </c>
      <c r="H27" s="47">
        <f t="shared" si="1"/>
        <v>0.50094548352974166</v>
      </c>
      <c r="I27" s="48"/>
      <c r="J27" s="48"/>
    </row>
    <row r="28" spans="1:10" ht="20.100000000000001" customHeight="1">
      <c r="A28" s="12" t="s">
        <v>30</v>
      </c>
      <c r="B28" s="13" t="s">
        <v>31</v>
      </c>
      <c r="C28" s="50">
        <v>18960623</v>
      </c>
      <c r="D28" s="53">
        <v>-7528.82</v>
      </c>
      <c r="E28" s="50">
        <f>C28+D28</f>
        <v>18953094.18</v>
      </c>
      <c r="F28" s="51">
        <v>9542513.0800000001</v>
      </c>
      <c r="G28" s="50">
        <f t="shared" si="4"/>
        <v>9410581.0999999996</v>
      </c>
      <c r="H28" s="52">
        <f t="shared" si="1"/>
        <v>0.50348048658300926</v>
      </c>
    </row>
    <row r="29" spans="1:10" ht="20.100000000000001" customHeight="1">
      <c r="A29" s="12" t="s">
        <v>32</v>
      </c>
      <c r="B29" s="13" t="s">
        <v>33</v>
      </c>
      <c r="C29" s="50">
        <v>18987365</v>
      </c>
      <c r="D29" s="53">
        <v>-7538.8</v>
      </c>
      <c r="E29" s="50">
        <f t="shared" ref="E29:E30" si="6">C29+D29</f>
        <v>18979826.199999999</v>
      </c>
      <c r="F29" s="51">
        <v>9564639.5</v>
      </c>
      <c r="G29" s="50">
        <f t="shared" si="4"/>
        <v>9415186.6999999993</v>
      </c>
      <c r="H29" s="52">
        <f t="shared" si="1"/>
        <v>0.50393714880276408</v>
      </c>
    </row>
    <row r="30" spans="1:10" ht="20.100000000000001" customHeight="1">
      <c r="A30" s="12" t="s">
        <v>34</v>
      </c>
      <c r="B30" s="13" t="s">
        <v>35</v>
      </c>
      <c r="C30" s="50">
        <v>2941705</v>
      </c>
      <c r="D30" s="53">
        <v>-1168.8</v>
      </c>
      <c r="E30" s="50">
        <f t="shared" si="6"/>
        <v>2940536.2</v>
      </c>
      <c r="F30" s="51">
        <v>1368220.89</v>
      </c>
      <c r="G30" s="50">
        <f t="shared" si="4"/>
        <v>1572315.3100000003</v>
      </c>
      <c r="H30" s="52">
        <f t="shared" si="1"/>
        <v>0.46529639390258137</v>
      </c>
    </row>
    <row r="31" spans="1:10" s="39" customFormat="1" ht="16.5" customHeight="1">
      <c r="A31" s="8">
        <v>2.2000000000000002</v>
      </c>
      <c r="B31" s="9" t="s">
        <v>36</v>
      </c>
      <c r="C31" s="40">
        <v>219438123</v>
      </c>
      <c r="D31" s="40">
        <f>+D32+D38+D41+D44+D47+D51+D54+D62+D74</f>
        <v>32875743.609999999</v>
      </c>
      <c r="E31" s="40">
        <f>+E32+E38+E41+E44+E47+E51+E54+E62+E74</f>
        <v>252313866.61000001</v>
      </c>
      <c r="F31" s="42">
        <v>70498686.650000006</v>
      </c>
      <c r="G31" s="40">
        <f t="shared" si="4"/>
        <v>181815179.96000001</v>
      </c>
      <c r="H31" s="43">
        <f t="shared" si="1"/>
        <v>0.27940868885723746</v>
      </c>
      <c r="I31" s="37"/>
      <c r="J31" s="37"/>
    </row>
    <row r="32" spans="1:10" s="49" customFormat="1" ht="16.5" customHeight="1">
      <c r="A32" s="10" t="s">
        <v>37</v>
      </c>
      <c r="B32" s="14" t="s">
        <v>38</v>
      </c>
      <c r="C32" s="44">
        <v>18385000</v>
      </c>
      <c r="D32" s="44">
        <f>SUM(D33:D37)</f>
        <v>65000</v>
      </c>
      <c r="E32" s="44">
        <f>SUM(E33:E37)</f>
        <v>18450000</v>
      </c>
      <c r="F32" s="46">
        <v>8294656.6200000001</v>
      </c>
      <c r="G32" s="44">
        <f t="shared" si="4"/>
        <v>10155343.379999999</v>
      </c>
      <c r="H32" s="47">
        <f t="shared" si="1"/>
        <v>0.44957488455284556</v>
      </c>
      <c r="I32" s="48"/>
      <c r="J32" s="48"/>
    </row>
    <row r="33" spans="1:10" ht="20.100000000000001" customHeight="1">
      <c r="A33" s="12" t="s">
        <v>39</v>
      </c>
      <c r="B33" s="13" t="s">
        <v>40</v>
      </c>
      <c r="C33" s="50">
        <v>8300000</v>
      </c>
      <c r="D33" s="50">
        <v>0</v>
      </c>
      <c r="E33" s="50">
        <f>C33+D33</f>
        <v>8300000</v>
      </c>
      <c r="F33" s="51">
        <v>4039634.25</v>
      </c>
      <c r="G33" s="50">
        <f t="shared" si="4"/>
        <v>4260365.75</v>
      </c>
      <c r="H33" s="52">
        <f t="shared" si="1"/>
        <v>0.486702921686747</v>
      </c>
    </row>
    <row r="34" spans="1:10" ht="20.100000000000001" customHeight="1">
      <c r="A34" s="12" t="s">
        <v>41</v>
      </c>
      <c r="B34" s="13" t="s">
        <v>42</v>
      </c>
      <c r="C34" s="50">
        <v>4200000</v>
      </c>
      <c r="D34" s="50">
        <v>0</v>
      </c>
      <c r="E34" s="50">
        <f t="shared" ref="E34:E37" si="7">C34+D34</f>
        <v>4200000</v>
      </c>
      <c r="F34" s="51">
        <v>1663977.68</v>
      </c>
      <c r="G34" s="50">
        <f t="shared" si="4"/>
        <v>2536022.3200000003</v>
      </c>
      <c r="H34" s="52">
        <f t="shared" si="1"/>
        <v>0.39618516190476188</v>
      </c>
    </row>
    <row r="35" spans="1:10" ht="20.100000000000001" customHeight="1">
      <c r="A35" s="12" t="s">
        <v>43</v>
      </c>
      <c r="B35" s="13" t="s">
        <v>44</v>
      </c>
      <c r="C35" s="50">
        <v>5800000</v>
      </c>
      <c r="D35" s="50">
        <v>0</v>
      </c>
      <c r="E35" s="50">
        <f t="shared" si="7"/>
        <v>5800000</v>
      </c>
      <c r="F35" s="51">
        <v>2529702.6900000004</v>
      </c>
      <c r="G35" s="50">
        <f t="shared" si="4"/>
        <v>3270297.3099999996</v>
      </c>
      <c r="H35" s="52">
        <f t="shared" si="1"/>
        <v>0.43615563620689662</v>
      </c>
    </row>
    <row r="36" spans="1:10" ht="20.100000000000001" customHeight="1">
      <c r="A36" s="12" t="s">
        <v>45</v>
      </c>
      <c r="B36" s="13" t="s">
        <v>46</v>
      </c>
      <c r="C36" s="50">
        <v>35000</v>
      </c>
      <c r="D36" s="50">
        <v>65000</v>
      </c>
      <c r="E36" s="50">
        <f t="shared" si="7"/>
        <v>100000</v>
      </c>
      <c r="F36" s="51">
        <v>47628</v>
      </c>
      <c r="G36" s="50">
        <f t="shared" si="4"/>
        <v>52372</v>
      </c>
      <c r="H36" s="52">
        <f t="shared" si="1"/>
        <v>0.47627999999999998</v>
      </c>
    </row>
    <row r="37" spans="1:10" ht="20.100000000000001" customHeight="1">
      <c r="A37" s="12" t="s">
        <v>47</v>
      </c>
      <c r="B37" s="13" t="s">
        <v>48</v>
      </c>
      <c r="C37" s="50">
        <v>50000</v>
      </c>
      <c r="D37" s="50">
        <v>0</v>
      </c>
      <c r="E37" s="50">
        <f t="shared" si="7"/>
        <v>50000</v>
      </c>
      <c r="F37" s="51">
        <v>13714</v>
      </c>
      <c r="G37" s="50">
        <f t="shared" si="4"/>
        <v>36286</v>
      </c>
      <c r="H37" s="52">
        <f t="shared" si="1"/>
        <v>0.27428000000000002</v>
      </c>
    </row>
    <row r="38" spans="1:10" s="49" customFormat="1" ht="29.25" customHeight="1">
      <c r="A38" s="10" t="s">
        <v>49</v>
      </c>
      <c r="B38" s="15" t="s">
        <v>50</v>
      </c>
      <c r="C38" s="44">
        <v>1356800</v>
      </c>
      <c r="D38" s="44">
        <f>SUM(D39:D40)</f>
        <v>89010</v>
      </c>
      <c r="E38" s="44">
        <f>SUM(E39:E40)</f>
        <v>1445810</v>
      </c>
      <c r="F38" s="46">
        <v>229812.41999999998</v>
      </c>
      <c r="G38" s="44">
        <f t="shared" si="4"/>
        <v>1215997.58</v>
      </c>
      <c r="H38" s="47">
        <f t="shared" si="1"/>
        <v>0.15895063666733525</v>
      </c>
      <c r="I38" s="48"/>
      <c r="J38" s="48"/>
    </row>
    <row r="39" spans="1:10" ht="20.100000000000001" customHeight="1">
      <c r="A39" s="12" t="s">
        <v>51</v>
      </c>
      <c r="B39" s="13" t="s">
        <v>52</v>
      </c>
      <c r="C39" s="50">
        <v>1076000</v>
      </c>
      <c r="D39" s="50">
        <v>0</v>
      </c>
      <c r="E39" s="50">
        <f>C39+D39</f>
        <v>1076000</v>
      </c>
      <c r="F39" s="51">
        <v>151309.38</v>
      </c>
      <c r="G39" s="50">
        <f t="shared" si="4"/>
        <v>924690.62</v>
      </c>
      <c r="H39" s="52">
        <f t="shared" si="1"/>
        <v>0.14062210037174722</v>
      </c>
    </row>
    <row r="40" spans="1:10" ht="20.100000000000001" customHeight="1">
      <c r="A40" s="12" t="s">
        <v>53</v>
      </c>
      <c r="B40" s="13" t="s">
        <v>54</v>
      </c>
      <c r="C40" s="50">
        <v>280800</v>
      </c>
      <c r="D40" s="50">
        <v>89010</v>
      </c>
      <c r="E40" s="50">
        <f>C40+D40</f>
        <v>369810</v>
      </c>
      <c r="F40" s="51">
        <v>78503.039999999994</v>
      </c>
      <c r="G40" s="50">
        <f t="shared" si="4"/>
        <v>291306.96000000002</v>
      </c>
      <c r="H40" s="52">
        <f t="shared" si="1"/>
        <v>0.21227938671209537</v>
      </c>
    </row>
    <row r="41" spans="1:10" s="49" customFormat="1" ht="19.5" customHeight="1">
      <c r="A41" s="10" t="s">
        <v>55</v>
      </c>
      <c r="B41" s="14" t="s">
        <v>56</v>
      </c>
      <c r="C41" s="44">
        <v>22600000</v>
      </c>
      <c r="D41" s="44">
        <f>SUM(D42:D43)</f>
        <v>2000000</v>
      </c>
      <c r="E41" s="44">
        <f>SUM(E42:E43)</f>
        <v>24600000</v>
      </c>
      <c r="F41" s="46">
        <v>14121062.870000001</v>
      </c>
      <c r="G41" s="44">
        <f t="shared" si="4"/>
        <v>10478937.129999999</v>
      </c>
      <c r="H41" s="47">
        <f t="shared" si="1"/>
        <v>0.5740269459349594</v>
      </c>
      <c r="I41" s="48"/>
      <c r="J41" s="48"/>
    </row>
    <row r="42" spans="1:10" ht="20.100000000000001" customHeight="1">
      <c r="A42" s="12" t="s">
        <v>57</v>
      </c>
      <c r="B42" s="13" t="s">
        <v>58</v>
      </c>
      <c r="C42" s="50">
        <v>22000000</v>
      </c>
      <c r="D42" s="50">
        <v>2000000</v>
      </c>
      <c r="E42" s="50">
        <f>C42+D42</f>
        <v>24000000</v>
      </c>
      <c r="F42" s="51">
        <v>14121062.870000001</v>
      </c>
      <c r="G42" s="50">
        <f t="shared" si="4"/>
        <v>9878937.129999999</v>
      </c>
      <c r="H42" s="52">
        <f t="shared" si="1"/>
        <v>0.58837761958333334</v>
      </c>
    </row>
    <row r="43" spans="1:10" ht="20.100000000000001" customHeight="1">
      <c r="A43" s="12" t="s">
        <v>59</v>
      </c>
      <c r="B43" s="13" t="s">
        <v>60</v>
      </c>
      <c r="C43" s="50">
        <v>600000</v>
      </c>
      <c r="D43" s="50">
        <v>0</v>
      </c>
      <c r="E43" s="50">
        <f>C43+D43</f>
        <v>600000</v>
      </c>
      <c r="F43" s="51">
        <v>0</v>
      </c>
      <c r="G43" s="50">
        <f t="shared" si="4"/>
        <v>600000</v>
      </c>
      <c r="H43" s="52">
        <f t="shared" si="1"/>
        <v>0</v>
      </c>
    </row>
    <row r="44" spans="1:10" s="49" customFormat="1" ht="20.100000000000001" customHeight="1">
      <c r="A44" s="10" t="s">
        <v>61</v>
      </c>
      <c r="B44" s="14" t="s">
        <v>62</v>
      </c>
      <c r="C44" s="44">
        <v>1040000</v>
      </c>
      <c r="D44" s="44">
        <f>SUM(D45:D46)</f>
        <v>0</v>
      </c>
      <c r="E44" s="44">
        <f>SUM(E45:E46)</f>
        <v>1040000</v>
      </c>
      <c r="F44" s="46">
        <v>600000</v>
      </c>
      <c r="G44" s="44">
        <f t="shared" ref="G44:G75" si="8">E44-F44</f>
        <v>440000</v>
      </c>
      <c r="H44" s="47">
        <f t="shared" si="1"/>
        <v>0.57692307692307687</v>
      </c>
      <c r="I44" s="48"/>
      <c r="J44" s="48"/>
    </row>
    <row r="45" spans="1:10" ht="20.100000000000001" customHeight="1">
      <c r="A45" s="12" t="s">
        <v>63</v>
      </c>
      <c r="B45" s="13" t="s">
        <v>64</v>
      </c>
      <c r="C45" s="50">
        <v>400000</v>
      </c>
      <c r="D45" s="50">
        <v>0</v>
      </c>
      <c r="E45" s="50">
        <f>C45+D45</f>
        <v>400000</v>
      </c>
      <c r="F45" s="51">
        <v>0</v>
      </c>
      <c r="G45" s="50">
        <f t="shared" si="8"/>
        <v>400000</v>
      </c>
      <c r="H45" s="52">
        <f t="shared" si="1"/>
        <v>0</v>
      </c>
    </row>
    <row r="46" spans="1:10" ht="20.100000000000001" customHeight="1">
      <c r="A46" s="12" t="s">
        <v>65</v>
      </c>
      <c r="B46" s="13" t="s">
        <v>66</v>
      </c>
      <c r="C46" s="50">
        <v>640000</v>
      </c>
      <c r="D46" s="50">
        <v>0</v>
      </c>
      <c r="E46" s="50">
        <f>C46+D46</f>
        <v>640000</v>
      </c>
      <c r="F46" s="51">
        <v>600000</v>
      </c>
      <c r="G46" s="50">
        <f t="shared" si="8"/>
        <v>40000</v>
      </c>
      <c r="H46" s="52">
        <f t="shared" si="1"/>
        <v>0.9375</v>
      </c>
    </row>
    <row r="47" spans="1:10" s="49" customFormat="1" ht="20.100000000000001" customHeight="1">
      <c r="A47" s="10" t="s">
        <v>67</v>
      </c>
      <c r="B47" s="14" t="s">
        <v>68</v>
      </c>
      <c r="C47" s="44">
        <v>31585455</v>
      </c>
      <c r="D47" s="44">
        <f>SUM(D48:D50)</f>
        <v>569378</v>
      </c>
      <c r="E47" s="44">
        <f>SUM(E48:E50)</f>
        <v>32154833</v>
      </c>
      <c r="F47" s="46">
        <v>9484455.8900000006</v>
      </c>
      <c r="G47" s="44">
        <f t="shared" si="8"/>
        <v>22670377.109999999</v>
      </c>
      <c r="H47" s="47">
        <f t="shared" si="1"/>
        <v>0.29496206340116898</v>
      </c>
      <c r="I47" s="54"/>
      <c r="J47" s="48"/>
    </row>
    <row r="48" spans="1:10" ht="20.100000000000001" customHeight="1">
      <c r="A48" s="12" t="s">
        <v>69</v>
      </c>
      <c r="B48" s="13" t="s">
        <v>70</v>
      </c>
      <c r="C48" s="50">
        <v>20100000</v>
      </c>
      <c r="D48" s="50">
        <v>0</v>
      </c>
      <c r="E48" s="50">
        <f>C48+D48</f>
        <v>20100000</v>
      </c>
      <c r="F48" s="51">
        <v>5333306.8499999996</v>
      </c>
      <c r="G48" s="50">
        <f t="shared" si="8"/>
        <v>14766693.15</v>
      </c>
      <c r="H48" s="52">
        <f t="shared" si="1"/>
        <v>0.26533864925373135</v>
      </c>
    </row>
    <row r="49" spans="1:10" ht="20.100000000000001" customHeight="1">
      <c r="A49" s="12" t="s">
        <v>71</v>
      </c>
      <c r="B49" s="13" t="s">
        <v>72</v>
      </c>
      <c r="C49" s="50">
        <v>100000</v>
      </c>
      <c r="D49" s="50">
        <v>0</v>
      </c>
      <c r="E49" s="50">
        <f t="shared" ref="E49:E50" si="9">C49+D49</f>
        <v>100000</v>
      </c>
      <c r="F49" s="51">
        <v>0</v>
      </c>
      <c r="G49" s="50">
        <f t="shared" si="8"/>
        <v>100000</v>
      </c>
      <c r="H49" s="52">
        <f t="shared" si="1"/>
        <v>0</v>
      </c>
    </row>
    <row r="50" spans="1:10" ht="20.100000000000001" customHeight="1">
      <c r="A50" s="12" t="s">
        <v>73</v>
      </c>
      <c r="B50" s="13" t="s">
        <v>74</v>
      </c>
      <c r="C50" s="50">
        <v>11385455</v>
      </c>
      <c r="D50" s="50">
        <v>569378</v>
      </c>
      <c r="E50" s="50">
        <f t="shared" si="9"/>
        <v>11954833</v>
      </c>
      <c r="F50" s="51">
        <v>4151149.04</v>
      </c>
      <c r="G50" s="50">
        <f t="shared" si="8"/>
        <v>7803683.96</v>
      </c>
      <c r="H50" s="52">
        <f t="shared" si="1"/>
        <v>0.34723605423848247</v>
      </c>
    </row>
    <row r="51" spans="1:10" s="49" customFormat="1" ht="20.100000000000001" customHeight="1">
      <c r="A51" s="10" t="s">
        <v>75</v>
      </c>
      <c r="B51" s="14" t="s">
        <v>76</v>
      </c>
      <c r="C51" s="44">
        <v>11700000</v>
      </c>
      <c r="D51" s="44">
        <f>SUM(D52:D53)</f>
        <v>0</v>
      </c>
      <c r="E51" s="44">
        <f>SUM(E52:E53)</f>
        <v>11700000</v>
      </c>
      <c r="F51" s="46">
        <v>1852652.2999999998</v>
      </c>
      <c r="G51" s="44">
        <f t="shared" si="8"/>
        <v>9847347.6999999993</v>
      </c>
      <c r="H51" s="47">
        <f t="shared" si="1"/>
        <v>0.1583463504273504</v>
      </c>
      <c r="I51" s="48"/>
      <c r="J51" s="48"/>
    </row>
    <row r="52" spans="1:10" ht="21" customHeight="1">
      <c r="A52" s="12" t="s">
        <v>77</v>
      </c>
      <c r="B52" s="13" t="s">
        <v>78</v>
      </c>
      <c r="C52" s="50">
        <v>7000000</v>
      </c>
      <c r="D52" s="50">
        <v>0</v>
      </c>
      <c r="E52" s="50">
        <f>C52+D52</f>
        <v>7000000</v>
      </c>
      <c r="F52" s="51">
        <v>0</v>
      </c>
      <c r="G52" s="50">
        <f t="shared" si="8"/>
        <v>7000000</v>
      </c>
      <c r="H52" s="52">
        <f t="shared" si="1"/>
        <v>0</v>
      </c>
    </row>
    <row r="53" spans="1:10" ht="24.75" customHeight="1">
      <c r="A53" s="12" t="s">
        <v>79</v>
      </c>
      <c r="B53" s="13" t="s">
        <v>80</v>
      </c>
      <c r="C53" s="50">
        <v>4700000</v>
      </c>
      <c r="D53" s="50">
        <v>0</v>
      </c>
      <c r="E53" s="50">
        <f>C53+D53</f>
        <v>4700000</v>
      </c>
      <c r="F53" s="51">
        <v>1852652.2999999998</v>
      </c>
      <c r="G53" s="50">
        <f t="shared" si="8"/>
        <v>2847347.7</v>
      </c>
      <c r="H53" s="52">
        <f t="shared" si="1"/>
        <v>0.39418134042553188</v>
      </c>
    </row>
    <row r="54" spans="1:10" s="49" customFormat="1" ht="36" customHeight="1">
      <c r="A54" s="10" t="s">
        <v>81</v>
      </c>
      <c r="B54" s="15" t="s">
        <v>298</v>
      </c>
      <c r="C54" s="44">
        <v>6884931</v>
      </c>
      <c r="D54" s="44">
        <f>SUM(D55:D61)</f>
        <v>2720816</v>
      </c>
      <c r="E54" s="44">
        <f>SUM(E55:E61)</f>
        <v>9605747</v>
      </c>
      <c r="F54" s="46">
        <v>2122510.3200000003</v>
      </c>
      <c r="G54" s="44">
        <f t="shared" si="8"/>
        <v>7483236.6799999997</v>
      </c>
      <c r="H54" s="47">
        <f t="shared" si="1"/>
        <v>0.22096254669210008</v>
      </c>
      <c r="I54" s="48"/>
      <c r="J54" s="48"/>
    </row>
    <row r="55" spans="1:10" ht="27" customHeight="1">
      <c r="A55" s="12" t="s">
        <v>82</v>
      </c>
      <c r="B55" s="13" t="s">
        <v>83</v>
      </c>
      <c r="C55" s="50">
        <v>1200000</v>
      </c>
      <c r="D55" s="50">
        <v>0</v>
      </c>
      <c r="E55" s="50">
        <f>C55+D55</f>
        <v>1200000</v>
      </c>
      <c r="F55" s="51">
        <v>515498.80000000005</v>
      </c>
      <c r="G55" s="50">
        <f t="shared" si="8"/>
        <v>684501.2</v>
      </c>
      <c r="H55" s="52">
        <f t="shared" si="1"/>
        <v>0.4295823333333334</v>
      </c>
    </row>
    <row r="56" spans="1:10" ht="33" customHeight="1">
      <c r="A56" s="12" t="s">
        <v>84</v>
      </c>
      <c r="B56" s="13" t="s">
        <v>85</v>
      </c>
      <c r="C56" s="50">
        <v>240000</v>
      </c>
      <c r="D56" s="50">
        <v>405913</v>
      </c>
      <c r="E56" s="50">
        <f t="shared" ref="E56:E61" si="10">C56+D56</f>
        <v>645913</v>
      </c>
      <c r="F56" s="51">
        <v>405912.9</v>
      </c>
      <c r="G56" s="50">
        <f t="shared" si="8"/>
        <v>240000.09999999998</v>
      </c>
      <c r="H56" s="52">
        <f t="shared" si="1"/>
        <v>0.62843277655040231</v>
      </c>
    </row>
    <row r="57" spans="1:10" ht="33" customHeight="1">
      <c r="A57" s="12" t="s">
        <v>86</v>
      </c>
      <c r="B57" s="13" t="s">
        <v>87</v>
      </c>
      <c r="C57" s="50">
        <v>0</v>
      </c>
      <c r="D57" s="50">
        <v>0</v>
      </c>
      <c r="E57" s="50">
        <f t="shared" si="10"/>
        <v>0</v>
      </c>
      <c r="F57" s="51">
        <v>0</v>
      </c>
      <c r="G57" s="50">
        <f t="shared" si="8"/>
        <v>0</v>
      </c>
      <c r="H57" s="52">
        <v>0</v>
      </c>
    </row>
    <row r="58" spans="1:10" ht="33" customHeight="1">
      <c r="A58" s="16" t="s">
        <v>88</v>
      </c>
      <c r="B58" s="17" t="s">
        <v>89</v>
      </c>
      <c r="C58" s="57">
        <v>800000</v>
      </c>
      <c r="D58" s="57">
        <v>0</v>
      </c>
      <c r="E58" s="57">
        <f t="shared" si="10"/>
        <v>800000</v>
      </c>
      <c r="F58" s="58">
        <v>109917</v>
      </c>
      <c r="G58" s="57">
        <f t="shared" si="8"/>
        <v>690083</v>
      </c>
      <c r="H58" s="87">
        <f t="shared" si="1"/>
        <v>0.13739625</v>
      </c>
    </row>
    <row r="59" spans="1:10" ht="33" customHeight="1">
      <c r="A59" s="12" t="s">
        <v>90</v>
      </c>
      <c r="B59" s="13" t="s">
        <v>91</v>
      </c>
      <c r="C59" s="50">
        <v>2057711</v>
      </c>
      <c r="D59" s="50">
        <v>3114903</v>
      </c>
      <c r="E59" s="50">
        <f t="shared" si="10"/>
        <v>5172614</v>
      </c>
      <c r="F59" s="51">
        <v>967732.38</v>
      </c>
      <c r="G59" s="50">
        <f t="shared" si="8"/>
        <v>4204881.62</v>
      </c>
      <c r="H59" s="52">
        <f t="shared" si="1"/>
        <v>0.18708768525932923</v>
      </c>
    </row>
    <row r="60" spans="1:10" ht="33" customHeight="1">
      <c r="A60" s="12" t="s">
        <v>92</v>
      </c>
      <c r="B60" s="13" t="s">
        <v>93</v>
      </c>
      <c r="C60" s="50">
        <v>1087220</v>
      </c>
      <c r="D60" s="50">
        <v>-800000</v>
      </c>
      <c r="E60" s="50">
        <f t="shared" si="10"/>
        <v>287220</v>
      </c>
      <c r="F60" s="51">
        <v>0</v>
      </c>
      <c r="G60" s="50">
        <f t="shared" si="8"/>
        <v>287220</v>
      </c>
      <c r="H60" s="52">
        <f t="shared" si="1"/>
        <v>0</v>
      </c>
    </row>
    <row r="61" spans="1:10" ht="33" customHeight="1">
      <c r="A61" s="12" t="s">
        <v>94</v>
      </c>
      <c r="B61" s="13" t="s">
        <v>95</v>
      </c>
      <c r="C61" s="50">
        <v>1500000</v>
      </c>
      <c r="D61" s="50">
        <v>0</v>
      </c>
      <c r="E61" s="50">
        <f t="shared" si="10"/>
        <v>1500000</v>
      </c>
      <c r="F61" s="51">
        <v>123449.23999999999</v>
      </c>
      <c r="G61" s="50">
        <f t="shared" si="8"/>
        <v>1376550.76</v>
      </c>
      <c r="H61" s="52">
        <f t="shared" si="1"/>
        <v>8.2299493333333321E-2</v>
      </c>
    </row>
    <row r="62" spans="1:10" s="49" customFormat="1" ht="28.5" customHeight="1">
      <c r="A62" s="10" t="s">
        <v>96</v>
      </c>
      <c r="B62" s="15" t="s">
        <v>97</v>
      </c>
      <c r="C62" s="44">
        <v>90885937</v>
      </c>
      <c r="D62" s="44">
        <f>SUM(D63:D73)</f>
        <v>12496836.359999999</v>
      </c>
      <c r="E62" s="44">
        <f>SUM(E63:E73)</f>
        <v>103382773.36</v>
      </c>
      <c r="F62" s="46">
        <v>22237292.530000001</v>
      </c>
      <c r="G62" s="44">
        <f t="shared" si="8"/>
        <v>81145480.829999998</v>
      </c>
      <c r="H62" s="47">
        <f t="shared" si="1"/>
        <v>0.21509669171444251</v>
      </c>
      <c r="I62" s="48"/>
      <c r="J62" s="48"/>
    </row>
    <row r="63" spans="1:10" ht="20.100000000000001" customHeight="1">
      <c r="A63" s="12" t="s">
        <v>98</v>
      </c>
      <c r="B63" s="13" t="s">
        <v>99</v>
      </c>
      <c r="C63" s="50">
        <v>392000</v>
      </c>
      <c r="D63" s="50">
        <v>0</v>
      </c>
      <c r="E63" s="50">
        <f>C63+D63</f>
        <v>392000</v>
      </c>
      <c r="F63" s="51">
        <v>0</v>
      </c>
      <c r="G63" s="50">
        <f t="shared" si="8"/>
        <v>392000</v>
      </c>
      <c r="H63" s="52">
        <f t="shared" si="1"/>
        <v>0</v>
      </c>
    </row>
    <row r="64" spans="1:10" ht="20.100000000000001" customHeight="1">
      <c r="A64" s="12" t="s">
        <v>100</v>
      </c>
      <c r="B64" s="13" t="s">
        <v>101</v>
      </c>
      <c r="C64" s="50">
        <v>1500937</v>
      </c>
      <c r="D64" s="50">
        <v>0</v>
      </c>
      <c r="E64" s="50">
        <f t="shared" ref="E64:E73" si="11">C64+D64</f>
        <v>1500937</v>
      </c>
      <c r="F64" s="51">
        <v>425220.08</v>
      </c>
      <c r="G64" s="50">
        <f t="shared" si="8"/>
        <v>1075716.92</v>
      </c>
      <c r="H64" s="52">
        <f t="shared" si="1"/>
        <v>0.28330308334060655</v>
      </c>
    </row>
    <row r="65" spans="1:10" ht="20.100000000000001" customHeight="1">
      <c r="A65" s="12" t="s">
        <v>102</v>
      </c>
      <c r="B65" s="13" t="s">
        <v>103</v>
      </c>
      <c r="C65" s="50">
        <v>15000</v>
      </c>
      <c r="D65" s="50">
        <v>3447.11</v>
      </c>
      <c r="E65" s="50">
        <f t="shared" si="11"/>
        <v>18447.11</v>
      </c>
      <c r="F65" s="51">
        <v>0</v>
      </c>
      <c r="G65" s="50">
        <f t="shared" si="8"/>
        <v>18447.11</v>
      </c>
      <c r="H65" s="52">
        <f t="shared" si="1"/>
        <v>0</v>
      </c>
    </row>
    <row r="66" spans="1:10" ht="20.100000000000001" customHeight="1">
      <c r="A66" s="12" t="s">
        <v>104</v>
      </c>
      <c r="B66" s="13" t="s">
        <v>105</v>
      </c>
      <c r="C66" s="50">
        <v>2228000</v>
      </c>
      <c r="D66" s="50">
        <v>0</v>
      </c>
      <c r="E66" s="50">
        <f t="shared" si="11"/>
        <v>2228000</v>
      </c>
      <c r="F66" s="51">
        <v>140653.81</v>
      </c>
      <c r="G66" s="50">
        <f t="shared" si="8"/>
        <v>2087346.19</v>
      </c>
      <c r="H66" s="52">
        <f t="shared" si="1"/>
        <v>6.3130076301615795E-2</v>
      </c>
    </row>
    <row r="67" spans="1:10" ht="20.100000000000001" customHeight="1">
      <c r="A67" s="12" t="s">
        <v>106</v>
      </c>
      <c r="B67" s="13" t="s">
        <v>107</v>
      </c>
      <c r="C67" s="50">
        <v>60000000</v>
      </c>
      <c r="D67" s="50">
        <v>8182399.25</v>
      </c>
      <c r="E67" s="50">
        <f t="shared" si="11"/>
        <v>68182399.25</v>
      </c>
      <c r="F67" s="51">
        <v>16130464</v>
      </c>
      <c r="G67" s="50">
        <f t="shared" si="8"/>
        <v>52051935.25</v>
      </c>
      <c r="H67" s="52">
        <f t="shared" si="1"/>
        <v>0.23657812246904761</v>
      </c>
    </row>
    <row r="68" spans="1:10" ht="20.100000000000001" customHeight="1">
      <c r="A68" s="12" t="s">
        <v>108</v>
      </c>
      <c r="B68" s="13" t="s">
        <v>109</v>
      </c>
      <c r="C68" s="50">
        <v>22000000</v>
      </c>
      <c r="D68" s="50">
        <v>4400000</v>
      </c>
      <c r="E68" s="50">
        <f t="shared" si="11"/>
        <v>26400000</v>
      </c>
      <c r="F68" s="51">
        <v>5309384</v>
      </c>
      <c r="G68" s="50">
        <f t="shared" si="8"/>
        <v>21090616</v>
      </c>
      <c r="H68" s="52">
        <f t="shared" si="1"/>
        <v>0.20111303030303029</v>
      </c>
    </row>
    <row r="69" spans="1:10" ht="20.100000000000001" customHeight="1">
      <c r="A69" s="12" t="s">
        <v>110</v>
      </c>
      <c r="B69" s="13" t="s">
        <v>111</v>
      </c>
      <c r="C69" s="50">
        <v>0</v>
      </c>
      <c r="D69" s="50">
        <v>0</v>
      </c>
      <c r="E69" s="50">
        <f t="shared" si="11"/>
        <v>0</v>
      </c>
      <c r="F69" s="51">
        <v>0</v>
      </c>
      <c r="G69" s="50">
        <f t="shared" si="8"/>
        <v>0</v>
      </c>
      <c r="H69" s="52">
        <v>0</v>
      </c>
    </row>
    <row r="70" spans="1:10" ht="20.100000000000001" customHeight="1">
      <c r="A70" s="12" t="s">
        <v>112</v>
      </c>
      <c r="B70" s="13" t="s">
        <v>113</v>
      </c>
      <c r="C70" s="50">
        <v>1200000</v>
      </c>
      <c r="D70" s="50">
        <v>-89010</v>
      </c>
      <c r="E70" s="50">
        <f t="shared" si="11"/>
        <v>1110990</v>
      </c>
      <c r="F70" s="51">
        <v>128500</v>
      </c>
      <c r="G70" s="50">
        <f t="shared" si="8"/>
        <v>982490</v>
      </c>
      <c r="H70" s="52">
        <f t="shared" si="1"/>
        <v>0.11566260722418743</v>
      </c>
    </row>
    <row r="71" spans="1:10" ht="27" customHeight="1">
      <c r="A71" s="12" t="s">
        <v>114</v>
      </c>
      <c r="B71" s="13" t="s">
        <v>115</v>
      </c>
      <c r="C71" s="50">
        <v>3000000</v>
      </c>
      <c r="D71" s="50">
        <v>0</v>
      </c>
      <c r="E71" s="50">
        <f t="shared" si="11"/>
        <v>3000000</v>
      </c>
      <c r="F71" s="51">
        <v>103070.64</v>
      </c>
      <c r="G71" s="50">
        <f t="shared" si="8"/>
        <v>2896929.36</v>
      </c>
      <c r="H71" s="52">
        <f t="shared" si="1"/>
        <v>3.4356879999999999E-2</v>
      </c>
    </row>
    <row r="72" spans="1:10" ht="20.100000000000001" customHeight="1">
      <c r="A72" s="12" t="s">
        <v>116</v>
      </c>
      <c r="B72" s="13" t="s">
        <v>117</v>
      </c>
      <c r="C72" s="50">
        <v>500000</v>
      </c>
      <c r="D72" s="50">
        <v>0</v>
      </c>
      <c r="E72" s="50">
        <f t="shared" si="11"/>
        <v>500000</v>
      </c>
      <c r="F72" s="51">
        <v>0</v>
      </c>
      <c r="G72" s="50">
        <f t="shared" si="8"/>
        <v>500000</v>
      </c>
      <c r="H72" s="52">
        <f t="shared" si="1"/>
        <v>0</v>
      </c>
    </row>
    <row r="73" spans="1:10" ht="20.100000000000001" customHeight="1">
      <c r="A73" s="12" t="s">
        <v>118</v>
      </c>
      <c r="B73" s="13" t="s">
        <v>119</v>
      </c>
      <c r="C73" s="50">
        <v>50000</v>
      </c>
      <c r="D73" s="50">
        <v>0</v>
      </c>
      <c r="E73" s="50">
        <f t="shared" si="11"/>
        <v>50000</v>
      </c>
      <c r="F73" s="51">
        <v>0</v>
      </c>
      <c r="G73" s="50">
        <f t="shared" si="8"/>
        <v>50000</v>
      </c>
      <c r="H73" s="52">
        <f t="shared" si="1"/>
        <v>0</v>
      </c>
    </row>
    <row r="74" spans="1:10" s="49" customFormat="1" ht="16.5" customHeight="1">
      <c r="A74" s="10" t="s">
        <v>120</v>
      </c>
      <c r="B74" s="14" t="s">
        <v>121</v>
      </c>
      <c r="C74" s="44">
        <v>35000000</v>
      </c>
      <c r="D74" s="45">
        <f>SUM(D75:D77)</f>
        <v>14934703.25</v>
      </c>
      <c r="E74" s="44">
        <f>SUM(E75:E77)</f>
        <v>49934703.25</v>
      </c>
      <c r="F74" s="46">
        <v>11556243.699999999</v>
      </c>
      <c r="G74" s="44">
        <f t="shared" si="8"/>
        <v>38378459.549999997</v>
      </c>
      <c r="H74" s="47">
        <f t="shared" si="1"/>
        <v>0.23142710275343428</v>
      </c>
      <c r="I74" s="48"/>
      <c r="J74" s="48"/>
    </row>
    <row r="75" spans="1:10" ht="21" customHeight="1">
      <c r="A75" s="12" t="s">
        <v>122</v>
      </c>
      <c r="B75" s="13" t="s">
        <v>123</v>
      </c>
      <c r="C75" s="50">
        <v>1000000</v>
      </c>
      <c r="D75" s="50">
        <v>0</v>
      </c>
      <c r="E75" s="50">
        <f>C75+D75</f>
        <v>1000000</v>
      </c>
      <c r="F75" s="51">
        <v>0</v>
      </c>
      <c r="G75" s="50">
        <f t="shared" si="8"/>
        <v>1000000</v>
      </c>
      <c r="H75" s="52">
        <f t="shared" si="1"/>
        <v>0</v>
      </c>
    </row>
    <row r="76" spans="1:10" ht="21" customHeight="1">
      <c r="A76" s="12" t="s">
        <v>124</v>
      </c>
      <c r="B76" s="13" t="s">
        <v>125</v>
      </c>
      <c r="C76" s="50">
        <v>33000000</v>
      </c>
      <c r="D76" s="53">
        <v>13934703.25</v>
      </c>
      <c r="E76" s="50">
        <f t="shared" ref="E76:E77" si="12">C76+D76</f>
        <v>46934703.25</v>
      </c>
      <c r="F76" s="51">
        <v>11469155.899999999</v>
      </c>
      <c r="G76" s="50">
        <f t="shared" ref="G76:G107" si="13">E76-F76</f>
        <v>35465547.350000001</v>
      </c>
      <c r="H76" s="52">
        <f t="shared" si="1"/>
        <v>0.24436408682311203</v>
      </c>
    </row>
    <row r="77" spans="1:10" ht="21" customHeight="1">
      <c r="A77" s="12" t="s">
        <v>126</v>
      </c>
      <c r="B77" s="13" t="s">
        <v>127</v>
      </c>
      <c r="C77" s="50">
        <v>1000000</v>
      </c>
      <c r="D77" s="50">
        <v>1000000</v>
      </c>
      <c r="E77" s="50">
        <f t="shared" si="12"/>
        <v>2000000</v>
      </c>
      <c r="F77" s="51">
        <v>87087.8</v>
      </c>
      <c r="G77" s="50">
        <f t="shared" si="13"/>
        <v>1912912.2</v>
      </c>
      <c r="H77" s="52">
        <f t="shared" ref="H77:H140" si="14">F77/E77</f>
        <v>4.3543900000000003E-2</v>
      </c>
    </row>
    <row r="78" spans="1:10" s="39" customFormat="1" ht="15.75" customHeight="1">
      <c r="A78" s="8">
        <v>2.2999999999999998</v>
      </c>
      <c r="B78" s="9" t="s">
        <v>128</v>
      </c>
      <c r="C78" s="40">
        <v>78978206</v>
      </c>
      <c r="D78" s="55">
        <f>+D79+D83+D87+D92+D94+D99+D108+D117</f>
        <v>-34027889.450000003</v>
      </c>
      <c r="E78" s="40">
        <f>+E79+E83+E87+E92+E94+E99+E108+E117</f>
        <v>44950316.549999997</v>
      </c>
      <c r="F78" s="42">
        <v>12619134.67</v>
      </c>
      <c r="G78" s="40">
        <f t="shared" si="13"/>
        <v>32331181.879999995</v>
      </c>
      <c r="H78" s="43">
        <f t="shared" si="14"/>
        <v>0.28073516803743176</v>
      </c>
      <c r="I78" s="37"/>
      <c r="J78" s="37"/>
    </row>
    <row r="79" spans="1:10" s="49" customFormat="1" ht="30" customHeight="1">
      <c r="A79" s="10" t="s">
        <v>129</v>
      </c>
      <c r="B79" s="15" t="s">
        <v>130</v>
      </c>
      <c r="C79" s="44">
        <v>1800000</v>
      </c>
      <c r="D79" s="44">
        <f>SUM(D80:D82)</f>
        <v>752184.5</v>
      </c>
      <c r="E79" s="44">
        <f>SUM(E80:E82)</f>
        <v>2552184.5</v>
      </c>
      <c r="F79" s="46">
        <v>1042173.4399999999</v>
      </c>
      <c r="G79" s="44">
        <f t="shared" si="13"/>
        <v>1510011.06</v>
      </c>
      <c r="H79" s="47">
        <f t="shared" si="14"/>
        <v>0.40834565055935412</v>
      </c>
      <c r="I79" s="48"/>
      <c r="J79" s="48"/>
    </row>
    <row r="80" spans="1:10" ht="21" customHeight="1">
      <c r="A80" s="12" t="s">
        <v>131</v>
      </c>
      <c r="B80" s="13" t="s">
        <v>132</v>
      </c>
      <c r="C80" s="50">
        <v>1500000</v>
      </c>
      <c r="D80" s="50">
        <v>652184.5</v>
      </c>
      <c r="E80" s="50">
        <f>C80+D80</f>
        <v>2152184.5</v>
      </c>
      <c r="F80" s="51">
        <v>893075.44</v>
      </c>
      <c r="G80" s="50">
        <f t="shared" si="13"/>
        <v>1259109.06</v>
      </c>
      <c r="H80" s="52">
        <f t="shared" si="14"/>
        <v>0.41496230457937039</v>
      </c>
    </row>
    <row r="81" spans="1:19" ht="21" customHeight="1">
      <c r="A81" s="12" t="s">
        <v>133</v>
      </c>
      <c r="B81" s="13" t="s">
        <v>134</v>
      </c>
      <c r="C81" s="50">
        <v>250000</v>
      </c>
      <c r="D81" s="50">
        <v>100000</v>
      </c>
      <c r="E81" s="50">
        <f t="shared" ref="E81:E82" si="15">C81+D81</f>
        <v>350000</v>
      </c>
      <c r="F81" s="51">
        <v>149098</v>
      </c>
      <c r="G81" s="50">
        <f t="shared" si="13"/>
        <v>200902</v>
      </c>
      <c r="H81" s="52">
        <f t="shared" si="14"/>
        <v>0.42599428571428571</v>
      </c>
    </row>
    <row r="82" spans="1:19" ht="21" customHeight="1">
      <c r="A82" s="12" t="s">
        <v>135</v>
      </c>
      <c r="B82" s="13" t="s">
        <v>136</v>
      </c>
      <c r="C82" s="50">
        <v>50000</v>
      </c>
      <c r="D82" s="50">
        <v>0</v>
      </c>
      <c r="E82" s="50">
        <f t="shared" si="15"/>
        <v>50000</v>
      </c>
      <c r="F82" s="51">
        <v>0</v>
      </c>
      <c r="G82" s="50">
        <f t="shared" si="13"/>
        <v>50000</v>
      </c>
      <c r="H82" s="52">
        <f t="shared" si="14"/>
        <v>0</v>
      </c>
    </row>
    <row r="83" spans="1:19" s="49" customFormat="1" ht="17.25" customHeight="1">
      <c r="A83" s="10" t="s">
        <v>137</v>
      </c>
      <c r="B83" s="14" t="s">
        <v>138</v>
      </c>
      <c r="C83" s="44">
        <v>3129750</v>
      </c>
      <c r="D83" s="44">
        <f>SUM(D84:D86)</f>
        <v>-19246.27</v>
      </c>
      <c r="E83" s="44">
        <f>SUM(E84:E86)</f>
        <v>3110503.73</v>
      </c>
      <c r="F83" s="46">
        <v>834543.2</v>
      </c>
      <c r="G83" s="44">
        <f t="shared" si="13"/>
        <v>2275960.5300000003</v>
      </c>
      <c r="H83" s="47">
        <f t="shared" si="14"/>
        <v>0.26829840837387453</v>
      </c>
      <c r="I83" s="48"/>
      <c r="J83" s="48"/>
    </row>
    <row r="84" spans="1:19" ht="21" customHeight="1">
      <c r="A84" s="12" t="s">
        <v>139</v>
      </c>
      <c r="B84" s="13" t="s">
        <v>140</v>
      </c>
      <c r="C84" s="50">
        <v>50000</v>
      </c>
      <c r="D84" s="50">
        <v>0</v>
      </c>
      <c r="E84" s="50">
        <f>C84+D84</f>
        <v>50000</v>
      </c>
      <c r="F84" s="51">
        <v>0</v>
      </c>
      <c r="G84" s="50">
        <f t="shared" si="13"/>
        <v>50000</v>
      </c>
      <c r="H84" s="52">
        <f t="shared" si="14"/>
        <v>0</v>
      </c>
    </row>
    <row r="85" spans="1:19" ht="21" customHeight="1">
      <c r="A85" s="12" t="s">
        <v>141</v>
      </c>
      <c r="B85" s="13" t="s">
        <v>142</v>
      </c>
      <c r="C85" s="50">
        <v>250000</v>
      </c>
      <c r="D85" s="50">
        <v>0</v>
      </c>
      <c r="E85" s="50">
        <f t="shared" ref="E85:E86" si="16">C85+D85</f>
        <v>250000</v>
      </c>
      <c r="F85" s="51">
        <v>0</v>
      </c>
      <c r="G85" s="50">
        <f t="shared" si="13"/>
        <v>250000</v>
      </c>
      <c r="H85" s="52">
        <f t="shared" si="14"/>
        <v>0</v>
      </c>
    </row>
    <row r="86" spans="1:19" ht="21" customHeight="1">
      <c r="A86" s="12" t="s">
        <v>143</v>
      </c>
      <c r="B86" s="13" t="s">
        <v>144</v>
      </c>
      <c r="C86" s="50">
        <v>2829750</v>
      </c>
      <c r="D86" s="50">
        <v>-19246.27</v>
      </c>
      <c r="E86" s="50">
        <f t="shared" si="16"/>
        <v>2810503.73</v>
      </c>
      <c r="F86" s="51">
        <v>834543.2</v>
      </c>
      <c r="G86" s="50">
        <f t="shared" si="13"/>
        <v>1975960.53</v>
      </c>
      <c r="H86" s="52">
        <f t="shared" si="14"/>
        <v>0.29693723267181005</v>
      </c>
    </row>
    <row r="87" spans="1:19" s="48" customFormat="1" ht="20.100000000000001" customHeight="1">
      <c r="A87" s="10" t="s">
        <v>145</v>
      </c>
      <c r="B87" s="14" t="s">
        <v>146</v>
      </c>
      <c r="C87" s="44">
        <v>4095000</v>
      </c>
      <c r="D87" s="44">
        <f>SUM(D88:D91)</f>
        <v>-2200000</v>
      </c>
      <c r="E87" s="44">
        <f>SUM(E88:E91)</f>
        <v>1895000</v>
      </c>
      <c r="F87" s="46">
        <v>455376.27999999997</v>
      </c>
      <c r="G87" s="44">
        <f t="shared" si="13"/>
        <v>1439623.72</v>
      </c>
      <c r="H87" s="47">
        <f t="shared" si="14"/>
        <v>0.24030410554089709</v>
      </c>
      <c r="K87" s="49"/>
      <c r="L87" s="49"/>
      <c r="M87" s="49"/>
      <c r="N87" s="49"/>
      <c r="O87" s="49"/>
      <c r="P87" s="49"/>
      <c r="Q87" s="49"/>
      <c r="R87" s="49"/>
      <c r="S87" s="49"/>
    </row>
    <row r="88" spans="1:19" ht="21" customHeight="1">
      <c r="A88" s="12" t="s">
        <v>147</v>
      </c>
      <c r="B88" s="13" t="s">
        <v>148</v>
      </c>
      <c r="C88" s="50">
        <v>2000000</v>
      </c>
      <c r="D88" s="50">
        <v>-1000000</v>
      </c>
      <c r="E88" s="50">
        <f>C88+D88</f>
        <v>1000000</v>
      </c>
      <c r="F88" s="51">
        <v>329025.3</v>
      </c>
      <c r="G88" s="50">
        <f t="shared" si="13"/>
        <v>670974.69999999995</v>
      </c>
      <c r="H88" s="52">
        <f t="shared" si="14"/>
        <v>0.32902529999999997</v>
      </c>
    </row>
    <row r="89" spans="1:19" ht="21" customHeight="1">
      <c r="A89" s="12" t="s">
        <v>149</v>
      </c>
      <c r="B89" s="13" t="s">
        <v>150</v>
      </c>
      <c r="C89" s="50">
        <v>2000000</v>
      </c>
      <c r="D89" s="50">
        <v>-1200000</v>
      </c>
      <c r="E89" s="50">
        <f t="shared" ref="E89:E91" si="17">C89+D89</f>
        <v>800000</v>
      </c>
      <c r="F89" s="51">
        <v>126350.98</v>
      </c>
      <c r="G89" s="50">
        <f t="shared" si="13"/>
        <v>673649.02</v>
      </c>
      <c r="H89" s="52">
        <f t="shared" si="14"/>
        <v>0.157938725</v>
      </c>
    </row>
    <row r="90" spans="1:19" ht="21" customHeight="1">
      <c r="A90" s="12" t="s">
        <v>151</v>
      </c>
      <c r="B90" s="13" t="s">
        <v>152</v>
      </c>
      <c r="C90" s="50">
        <v>18000</v>
      </c>
      <c r="D90" s="50">
        <v>0</v>
      </c>
      <c r="E90" s="50">
        <f t="shared" si="17"/>
        <v>18000</v>
      </c>
      <c r="F90" s="51">
        <v>0</v>
      </c>
      <c r="G90" s="50">
        <f t="shared" si="13"/>
        <v>18000</v>
      </c>
      <c r="H90" s="52">
        <f t="shared" si="14"/>
        <v>0</v>
      </c>
    </row>
    <row r="91" spans="1:19" ht="21" customHeight="1">
      <c r="A91" s="12" t="s">
        <v>153</v>
      </c>
      <c r="B91" s="13" t="s">
        <v>154</v>
      </c>
      <c r="C91" s="50">
        <v>77000</v>
      </c>
      <c r="D91" s="50">
        <v>0</v>
      </c>
      <c r="E91" s="50">
        <f t="shared" si="17"/>
        <v>77000</v>
      </c>
      <c r="F91" s="51">
        <v>0</v>
      </c>
      <c r="G91" s="50">
        <f t="shared" si="13"/>
        <v>77000</v>
      </c>
      <c r="H91" s="52">
        <f t="shared" si="14"/>
        <v>0</v>
      </c>
    </row>
    <row r="92" spans="1:19" s="48" customFormat="1" ht="20.100000000000001" customHeight="1">
      <c r="A92" s="10" t="s">
        <v>155</v>
      </c>
      <c r="B92" s="14" t="s">
        <v>156</v>
      </c>
      <c r="C92" s="44">
        <v>100000</v>
      </c>
      <c r="D92" s="44">
        <f>SUM(D93)</f>
        <v>0</v>
      </c>
      <c r="E92" s="44">
        <f>SUM(E93)</f>
        <v>100000</v>
      </c>
      <c r="F92" s="46">
        <v>0</v>
      </c>
      <c r="G92" s="44">
        <f t="shared" si="13"/>
        <v>100000</v>
      </c>
      <c r="H92" s="47">
        <f t="shared" si="14"/>
        <v>0</v>
      </c>
      <c r="K92" s="49"/>
      <c r="L92" s="49"/>
      <c r="M92" s="49"/>
      <c r="N92" s="49"/>
      <c r="O92" s="49"/>
      <c r="P92" s="49"/>
      <c r="Q92" s="49"/>
      <c r="R92" s="49"/>
      <c r="S92" s="49"/>
    </row>
    <row r="93" spans="1:19" ht="21" customHeight="1">
      <c r="A93" s="12" t="s">
        <v>157</v>
      </c>
      <c r="B93" s="13" t="s">
        <v>158</v>
      </c>
      <c r="C93" s="50">
        <v>100000</v>
      </c>
      <c r="D93" s="50">
        <v>0</v>
      </c>
      <c r="E93" s="50">
        <f>C93+D93</f>
        <v>100000</v>
      </c>
      <c r="F93" s="51">
        <v>0</v>
      </c>
      <c r="G93" s="50">
        <f t="shared" si="13"/>
        <v>100000</v>
      </c>
      <c r="H93" s="52">
        <f t="shared" si="14"/>
        <v>0</v>
      </c>
    </row>
    <row r="94" spans="1:19" s="48" customFormat="1" ht="20.100000000000001" customHeight="1">
      <c r="A94" s="10" t="s">
        <v>159</v>
      </c>
      <c r="B94" s="14" t="s">
        <v>160</v>
      </c>
      <c r="C94" s="44">
        <v>1129000</v>
      </c>
      <c r="D94" s="44">
        <f>SUM(D95:D98)</f>
        <v>476810.07</v>
      </c>
      <c r="E94" s="44">
        <f>SUM(E95:E98)</f>
        <v>1605810.07</v>
      </c>
      <c r="F94" s="46">
        <v>0</v>
      </c>
      <c r="G94" s="44">
        <f t="shared" si="13"/>
        <v>1605810.07</v>
      </c>
      <c r="H94" s="47">
        <f t="shared" si="14"/>
        <v>0</v>
      </c>
      <c r="K94" s="49"/>
      <c r="L94" s="49"/>
      <c r="M94" s="49"/>
      <c r="N94" s="49"/>
      <c r="O94" s="49"/>
      <c r="P94" s="49"/>
      <c r="Q94" s="49"/>
      <c r="R94" s="49"/>
      <c r="S94" s="49"/>
    </row>
    <row r="95" spans="1:19" ht="21" customHeight="1">
      <c r="A95" s="12" t="s">
        <v>161</v>
      </c>
      <c r="B95" s="13" t="s">
        <v>162</v>
      </c>
      <c r="C95" s="50">
        <v>18000</v>
      </c>
      <c r="D95" s="50">
        <v>0</v>
      </c>
      <c r="E95" s="50">
        <f>C95+D95</f>
        <v>18000</v>
      </c>
      <c r="F95" s="51">
        <v>0</v>
      </c>
      <c r="G95" s="50">
        <f t="shared" si="13"/>
        <v>18000</v>
      </c>
      <c r="H95" s="52">
        <f t="shared" si="14"/>
        <v>0</v>
      </c>
    </row>
    <row r="96" spans="1:19" ht="21" customHeight="1">
      <c r="A96" s="12" t="s">
        <v>163</v>
      </c>
      <c r="B96" s="13" t="s">
        <v>164</v>
      </c>
      <c r="C96" s="50">
        <v>1045000</v>
      </c>
      <c r="D96" s="50">
        <v>476810.07</v>
      </c>
      <c r="E96" s="50">
        <f t="shared" ref="E96:E98" si="18">C96+D96</f>
        <v>1521810.07</v>
      </c>
      <c r="F96" s="51">
        <v>0</v>
      </c>
      <c r="G96" s="50">
        <f t="shared" si="13"/>
        <v>1521810.07</v>
      </c>
      <c r="H96" s="52">
        <f t="shared" si="14"/>
        <v>0</v>
      </c>
    </row>
    <row r="97" spans="1:19" ht="21" customHeight="1">
      <c r="A97" s="12" t="s">
        <v>165</v>
      </c>
      <c r="B97" s="13" t="s">
        <v>166</v>
      </c>
      <c r="C97" s="50">
        <v>9000</v>
      </c>
      <c r="D97" s="50">
        <v>0</v>
      </c>
      <c r="E97" s="50">
        <f t="shared" si="18"/>
        <v>9000</v>
      </c>
      <c r="F97" s="51">
        <v>0</v>
      </c>
      <c r="G97" s="50">
        <f t="shared" si="13"/>
        <v>9000</v>
      </c>
      <c r="H97" s="52">
        <f t="shared" si="14"/>
        <v>0</v>
      </c>
    </row>
    <row r="98" spans="1:19" ht="21" customHeight="1">
      <c r="A98" s="12" t="s">
        <v>167</v>
      </c>
      <c r="B98" s="13" t="s">
        <v>168</v>
      </c>
      <c r="C98" s="50">
        <v>57000</v>
      </c>
      <c r="D98" s="50">
        <v>0</v>
      </c>
      <c r="E98" s="50">
        <f t="shared" si="18"/>
        <v>57000</v>
      </c>
      <c r="F98" s="51">
        <v>0</v>
      </c>
      <c r="G98" s="50">
        <f t="shared" si="13"/>
        <v>57000</v>
      </c>
      <c r="H98" s="52">
        <f t="shared" si="14"/>
        <v>0</v>
      </c>
    </row>
    <row r="99" spans="1:19" s="48" customFormat="1" ht="30.95" customHeight="1">
      <c r="A99" s="10" t="s">
        <v>169</v>
      </c>
      <c r="B99" s="15" t="s">
        <v>170</v>
      </c>
      <c r="C99" s="44">
        <v>394390</v>
      </c>
      <c r="D99" s="44">
        <f>SUM(D100:D107)</f>
        <v>0</v>
      </c>
      <c r="E99" s="44">
        <f>SUM(E100:E107)</f>
        <v>394390</v>
      </c>
      <c r="F99" s="46">
        <v>0</v>
      </c>
      <c r="G99" s="44">
        <f t="shared" si="13"/>
        <v>394390</v>
      </c>
      <c r="H99" s="47">
        <f t="shared" si="14"/>
        <v>0</v>
      </c>
      <c r="K99" s="49"/>
      <c r="L99" s="49"/>
      <c r="M99" s="49"/>
      <c r="N99" s="49"/>
      <c r="O99" s="49"/>
      <c r="P99" s="49"/>
      <c r="Q99" s="49"/>
      <c r="R99" s="49"/>
      <c r="S99" s="49"/>
    </row>
    <row r="100" spans="1:19" ht="21" customHeight="1">
      <c r="A100" s="12" t="s">
        <v>171</v>
      </c>
      <c r="B100" s="13" t="s">
        <v>172</v>
      </c>
      <c r="C100" s="50">
        <v>29000</v>
      </c>
      <c r="D100" s="50">
        <v>0</v>
      </c>
      <c r="E100" s="50">
        <f>C100+D100</f>
        <v>29000</v>
      </c>
      <c r="F100" s="51">
        <v>0</v>
      </c>
      <c r="G100" s="50">
        <f t="shared" si="13"/>
        <v>29000</v>
      </c>
      <c r="H100" s="52">
        <f t="shared" si="14"/>
        <v>0</v>
      </c>
    </row>
    <row r="101" spans="1:19" ht="21" customHeight="1">
      <c r="A101" s="16" t="s">
        <v>173</v>
      </c>
      <c r="B101" s="17" t="s">
        <v>174</v>
      </c>
      <c r="C101" s="57">
        <v>9000</v>
      </c>
      <c r="D101" s="57">
        <v>0</v>
      </c>
      <c r="E101" s="57">
        <f t="shared" ref="E101:E107" si="19">C101+D101</f>
        <v>9000</v>
      </c>
      <c r="F101" s="58">
        <v>0</v>
      </c>
      <c r="G101" s="57">
        <f t="shared" si="13"/>
        <v>9000</v>
      </c>
      <c r="H101" s="87">
        <f t="shared" si="14"/>
        <v>0</v>
      </c>
    </row>
    <row r="102" spans="1:19" ht="20.100000000000001" customHeight="1">
      <c r="A102" s="12" t="s">
        <v>175</v>
      </c>
      <c r="B102" s="13" t="s">
        <v>176</v>
      </c>
      <c r="C102" s="50">
        <v>18000</v>
      </c>
      <c r="D102" s="50">
        <v>0</v>
      </c>
      <c r="E102" s="50">
        <f t="shared" si="19"/>
        <v>18000</v>
      </c>
      <c r="F102" s="51">
        <v>0</v>
      </c>
      <c r="G102" s="50">
        <f t="shared" si="13"/>
        <v>18000</v>
      </c>
      <c r="H102" s="52">
        <f t="shared" si="14"/>
        <v>0</v>
      </c>
    </row>
    <row r="103" spans="1:19" ht="20.100000000000001" customHeight="1">
      <c r="A103" s="12" t="s">
        <v>290</v>
      </c>
      <c r="B103" s="13" t="s">
        <v>291</v>
      </c>
      <c r="C103" s="50">
        <v>46000</v>
      </c>
      <c r="D103" s="50">
        <v>0</v>
      </c>
      <c r="E103" s="50">
        <f t="shared" si="19"/>
        <v>46000</v>
      </c>
      <c r="F103" s="51">
        <v>0</v>
      </c>
      <c r="G103" s="50">
        <f t="shared" si="13"/>
        <v>46000</v>
      </c>
      <c r="H103" s="52">
        <f t="shared" si="14"/>
        <v>0</v>
      </c>
    </row>
    <row r="104" spans="1:19" ht="20.100000000000001" customHeight="1">
      <c r="A104" s="12" t="s">
        <v>177</v>
      </c>
      <c r="B104" s="13" t="s">
        <v>178</v>
      </c>
      <c r="C104" s="50">
        <v>138890</v>
      </c>
      <c r="D104" s="50">
        <v>0</v>
      </c>
      <c r="E104" s="50">
        <f t="shared" si="19"/>
        <v>138890</v>
      </c>
      <c r="F104" s="51">
        <v>0</v>
      </c>
      <c r="G104" s="50">
        <f t="shared" si="13"/>
        <v>138890</v>
      </c>
      <c r="H104" s="52">
        <f t="shared" si="14"/>
        <v>0</v>
      </c>
    </row>
    <row r="105" spans="1:19" ht="20.100000000000001" customHeight="1">
      <c r="A105" s="12" t="s">
        <v>179</v>
      </c>
      <c r="B105" s="13" t="s">
        <v>180</v>
      </c>
      <c r="C105" s="50">
        <v>137000</v>
      </c>
      <c r="D105" s="50">
        <v>0</v>
      </c>
      <c r="E105" s="50">
        <f t="shared" si="19"/>
        <v>137000</v>
      </c>
      <c r="F105" s="51">
        <v>0</v>
      </c>
      <c r="G105" s="50">
        <f t="shared" si="13"/>
        <v>137000</v>
      </c>
      <c r="H105" s="52">
        <f t="shared" si="14"/>
        <v>0</v>
      </c>
    </row>
    <row r="106" spans="1:19" ht="20.100000000000001" customHeight="1">
      <c r="A106" s="12" t="s">
        <v>181</v>
      </c>
      <c r="B106" s="13" t="s">
        <v>182</v>
      </c>
      <c r="C106" s="50">
        <v>9000</v>
      </c>
      <c r="D106" s="50">
        <v>0</v>
      </c>
      <c r="E106" s="50">
        <f t="shared" si="19"/>
        <v>9000</v>
      </c>
      <c r="F106" s="51">
        <v>0</v>
      </c>
      <c r="G106" s="50">
        <f t="shared" si="13"/>
        <v>9000</v>
      </c>
      <c r="H106" s="52">
        <f t="shared" si="14"/>
        <v>0</v>
      </c>
    </row>
    <row r="107" spans="1:19" ht="20.100000000000001" customHeight="1">
      <c r="A107" s="12" t="s">
        <v>288</v>
      </c>
      <c r="B107" s="13" t="s">
        <v>289</v>
      </c>
      <c r="C107" s="50">
        <v>7500</v>
      </c>
      <c r="D107" s="50">
        <v>0</v>
      </c>
      <c r="E107" s="50">
        <f t="shared" si="19"/>
        <v>7500</v>
      </c>
      <c r="F107" s="51">
        <v>0</v>
      </c>
      <c r="G107" s="50">
        <f t="shared" si="13"/>
        <v>7500</v>
      </c>
      <c r="H107" s="52">
        <f t="shared" si="14"/>
        <v>0</v>
      </c>
    </row>
    <row r="108" spans="1:19" s="48" customFormat="1" ht="30.95" customHeight="1">
      <c r="A108" s="10" t="s">
        <v>183</v>
      </c>
      <c r="B108" s="15" t="s">
        <v>184</v>
      </c>
      <c r="C108" s="44">
        <v>12014855</v>
      </c>
      <c r="D108" s="44">
        <f>SUM(D109:D116)</f>
        <v>1049131.03</v>
      </c>
      <c r="E108" s="44">
        <f>SUM(E109:E116)</f>
        <v>13063986.029999999</v>
      </c>
      <c r="F108" s="46">
        <v>9477889</v>
      </c>
      <c r="G108" s="44">
        <f t="shared" ref="G108:G139" si="20">E108-F108</f>
        <v>3586097.0299999993</v>
      </c>
      <c r="H108" s="47">
        <f t="shared" si="14"/>
        <v>0.72549748432332029</v>
      </c>
      <c r="K108" s="49"/>
      <c r="L108" s="49"/>
      <c r="M108" s="49"/>
      <c r="N108" s="49"/>
      <c r="O108" s="49"/>
      <c r="P108" s="49"/>
      <c r="Q108" s="49"/>
      <c r="R108" s="49"/>
      <c r="S108" s="49"/>
    </row>
    <row r="109" spans="1:19" ht="20.100000000000001" customHeight="1">
      <c r="A109" s="12" t="s">
        <v>185</v>
      </c>
      <c r="B109" s="13" t="s">
        <v>186</v>
      </c>
      <c r="C109" s="50">
        <v>6336000</v>
      </c>
      <c r="D109" s="50">
        <v>8324.02</v>
      </c>
      <c r="E109" s="50">
        <f>C109+D109</f>
        <v>6344324.0199999996</v>
      </c>
      <c r="F109" s="51">
        <v>3762500</v>
      </c>
      <c r="G109" s="50">
        <f t="shared" si="20"/>
        <v>2581824.0199999996</v>
      </c>
      <c r="H109" s="52">
        <f t="shared" si="14"/>
        <v>0.59304978562554567</v>
      </c>
    </row>
    <row r="110" spans="1:19" ht="20.100000000000001" customHeight="1">
      <c r="A110" s="12" t="s">
        <v>187</v>
      </c>
      <c r="B110" s="13" t="s">
        <v>188</v>
      </c>
      <c r="C110" s="50">
        <v>5678855</v>
      </c>
      <c r="D110" s="50">
        <v>2807.01</v>
      </c>
      <c r="E110" s="50">
        <f t="shared" ref="E110:E116" si="21">C110+D110</f>
        <v>5681662.0099999998</v>
      </c>
      <c r="F110" s="51">
        <v>5569600</v>
      </c>
      <c r="G110" s="50">
        <f t="shared" si="20"/>
        <v>112062.00999999978</v>
      </c>
      <c r="H110" s="52">
        <f t="shared" si="14"/>
        <v>0.98027654411635801</v>
      </c>
    </row>
    <row r="111" spans="1:19" ht="20.100000000000001" customHeight="1">
      <c r="A111" s="12" t="s">
        <v>189</v>
      </c>
      <c r="B111" s="13" t="s">
        <v>190</v>
      </c>
      <c r="C111" s="50">
        <v>0</v>
      </c>
      <c r="D111" s="50">
        <v>0</v>
      </c>
      <c r="E111" s="50">
        <f t="shared" si="21"/>
        <v>0</v>
      </c>
      <c r="F111" s="51">
        <v>0</v>
      </c>
      <c r="G111" s="50">
        <f t="shared" si="20"/>
        <v>0</v>
      </c>
      <c r="H111" s="52">
        <v>0</v>
      </c>
    </row>
    <row r="112" spans="1:19" ht="20.100000000000001" customHeight="1">
      <c r="A112" s="12" t="s">
        <v>191</v>
      </c>
      <c r="B112" s="13" t="s">
        <v>192</v>
      </c>
      <c r="C112" s="50">
        <v>0</v>
      </c>
      <c r="D112" s="50">
        <v>0</v>
      </c>
      <c r="E112" s="50">
        <f t="shared" si="21"/>
        <v>0</v>
      </c>
      <c r="F112" s="51">
        <v>0</v>
      </c>
      <c r="G112" s="50">
        <f t="shared" si="20"/>
        <v>0</v>
      </c>
      <c r="H112" s="52">
        <v>0</v>
      </c>
    </row>
    <row r="113" spans="1:19" ht="30" customHeight="1">
      <c r="A113" s="12" t="s">
        <v>193</v>
      </c>
      <c r="B113" s="13" t="s">
        <v>194</v>
      </c>
      <c r="C113" s="50">
        <v>0</v>
      </c>
      <c r="D113" s="50">
        <v>45000</v>
      </c>
      <c r="E113" s="50">
        <f t="shared" si="21"/>
        <v>45000</v>
      </c>
      <c r="F113" s="51">
        <v>0</v>
      </c>
      <c r="G113" s="50">
        <f t="shared" si="20"/>
        <v>45000</v>
      </c>
      <c r="H113" s="52">
        <f t="shared" si="14"/>
        <v>0</v>
      </c>
    </row>
    <row r="114" spans="1:19" ht="20.100000000000001" customHeight="1">
      <c r="A114" s="12" t="s">
        <v>195</v>
      </c>
      <c r="B114" s="13" t="s">
        <v>196</v>
      </c>
      <c r="C114" s="50">
        <v>0</v>
      </c>
      <c r="D114" s="50">
        <v>45000</v>
      </c>
      <c r="E114" s="50">
        <f t="shared" si="21"/>
        <v>45000</v>
      </c>
      <c r="F114" s="51">
        <v>0</v>
      </c>
      <c r="G114" s="50">
        <f t="shared" si="20"/>
        <v>45000</v>
      </c>
      <c r="H114" s="52">
        <f t="shared" si="14"/>
        <v>0</v>
      </c>
    </row>
    <row r="115" spans="1:19" ht="33" customHeight="1">
      <c r="A115" s="12" t="s">
        <v>197</v>
      </c>
      <c r="B115" s="13" t="s">
        <v>198</v>
      </c>
      <c r="C115" s="50">
        <v>0</v>
      </c>
      <c r="D115" s="50">
        <v>744000</v>
      </c>
      <c r="E115" s="50">
        <f t="shared" si="21"/>
        <v>744000</v>
      </c>
      <c r="F115" s="51">
        <v>140007</v>
      </c>
      <c r="G115" s="50">
        <f t="shared" si="20"/>
        <v>603993</v>
      </c>
      <c r="H115" s="52">
        <f t="shared" si="14"/>
        <v>0.18818145161290323</v>
      </c>
    </row>
    <row r="116" spans="1:19" ht="21.75" customHeight="1">
      <c r="A116" s="12" t="s">
        <v>199</v>
      </c>
      <c r="B116" s="13" t="s">
        <v>200</v>
      </c>
      <c r="C116" s="50">
        <v>0</v>
      </c>
      <c r="D116" s="50">
        <v>204000</v>
      </c>
      <c r="E116" s="50">
        <f t="shared" si="21"/>
        <v>204000</v>
      </c>
      <c r="F116" s="51">
        <v>5782</v>
      </c>
      <c r="G116" s="50">
        <f t="shared" si="20"/>
        <v>198218</v>
      </c>
      <c r="H116" s="52">
        <f t="shared" si="14"/>
        <v>2.8343137254901962E-2</v>
      </c>
    </row>
    <row r="117" spans="1:19" s="56" customFormat="1" ht="20.100000000000001" customHeight="1">
      <c r="A117" s="10" t="s">
        <v>201</v>
      </c>
      <c r="B117" s="14" t="s">
        <v>202</v>
      </c>
      <c r="C117" s="44">
        <v>56315211</v>
      </c>
      <c r="D117" s="45">
        <f>SUM(D118:D128)</f>
        <v>-34086768.780000001</v>
      </c>
      <c r="E117" s="44">
        <f>SUM(E118:E128)</f>
        <v>22228442.219999999</v>
      </c>
      <c r="F117" s="46">
        <v>809152.75</v>
      </c>
      <c r="G117" s="44">
        <f t="shared" si="20"/>
        <v>21419289.469999999</v>
      </c>
      <c r="H117" s="47">
        <f t="shared" si="14"/>
        <v>3.6401684922030497E-2</v>
      </c>
      <c r="K117" s="49"/>
      <c r="L117" s="49"/>
      <c r="M117" s="49"/>
      <c r="N117" s="49"/>
      <c r="O117" s="49"/>
      <c r="P117" s="49"/>
      <c r="Q117" s="49"/>
      <c r="R117" s="49"/>
      <c r="S117" s="49"/>
    </row>
    <row r="118" spans="1:19" ht="20.100000000000001" customHeight="1">
      <c r="A118" s="12" t="s">
        <v>203</v>
      </c>
      <c r="B118" s="13" t="s">
        <v>204</v>
      </c>
      <c r="C118" s="50">
        <v>1500000</v>
      </c>
      <c r="D118" s="50">
        <v>-1000000</v>
      </c>
      <c r="E118" s="50">
        <f>C118+D118</f>
        <v>500000</v>
      </c>
      <c r="F118" s="51">
        <v>40212.980000000003</v>
      </c>
      <c r="G118" s="50">
        <f t="shared" si="20"/>
        <v>459787.02</v>
      </c>
      <c r="H118" s="52">
        <f t="shared" si="14"/>
        <v>8.0425960000000005E-2</v>
      </c>
    </row>
    <row r="119" spans="1:19" ht="25.5" customHeight="1">
      <c r="A119" s="12" t="s">
        <v>205</v>
      </c>
      <c r="B119" s="13" t="s">
        <v>206</v>
      </c>
      <c r="C119" s="50">
        <v>43444356</v>
      </c>
      <c r="D119" s="53">
        <v>-30872141.940000001</v>
      </c>
      <c r="E119" s="50">
        <f t="shared" ref="E119:E128" si="22">C119+D119</f>
        <v>12572214.059999999</v>
      </c>
      <c r="F119" s="51">
        <v>237146.09</v>
      </c>
      <c r="G119" s="50">
        <f t="shared" si="20"/>
        <v>12335067.969999999</v>
      </c>
      <c r="H119" s="52">
        <f t="shared" si="14"/>
        <v>1.8862714941714889E-2</v>
      </c>
    </row>
    <row r="120" spans="1:19" ht="20.100000000000001" customHeight="1">
      <c r="A120" s="12" t="s">
        <v>207</v>
      </c>
      <c r="B120" s="13" t="s">
        <v>208</v>
      </c>
      <c r="C120" s="50">
        <v>646200</v>
      </c>
      <c r="D120" s="50">
        <v>0</v>
      </c>
      <c r="E120" s="50">
        <f t="shared" si="22"/>
        <v>646200</v>
      </c>
      <c r="F120" s="51">
        <v>0</v>
      </c>
      <c r="G120" s="50">
        <f t="shared" si="20"/>
        <v>646200</v>
      </c>
      <c r="H120" s="52">
        <f t="shared" si="14"/>
        <v>0</v>
      </c>
    </row>
    <row r="121" spans="1:19" ht="27.75" customHeight="1">
      <c r="A121" s="12" t="s">
        <v>209</v>
      </c>
      <c r="B121" s="13" t="s">
        <v>210</v>
      </c>
      <c r="C121" s="50">
        <v>75000</v>
      </c>
      <c r="D121" s="50">
        <v>0</v>
      </c>
      <c r="E121" s="50">
        <f t="shared" si="22"/>
        <v>75000</v>
      </c>
      <c r="F121" s="51">
        <v>0</v>
      </c>
      <c r="G121" s="50">
        <f t="shared" si="20"/>
        <v>75000</v>
      </c>
      <c r="H121" s="52">
        <f t="shared" si="14"/>
        <v>0</v>
      </c>
    </row>
    <row r="122" spans="1:19" ht="20.100000000000001" customHeight="1">
      <c r="A122" s="12" t="s">
        <v>211</v>
      </c>
      <c r="B122" s="13" t="s">
        <v>212</v>
      </c>
      <c r="C122" s="50">
        <v>1000000</v>
      </c>
      <c r="D122" s="50">
        <v>0</v>
      </c>
      <c r="E122" s="50">
        <f t="shared" si="22"/>
        <v>1000000</v>
      </c>
      <c r="F122" s="51">
        <v>301151.08</v>
      </c>
      <c r="G122" s="50">
        <f t="shared" si="20"/>
        <v>698848.91999999993</v>
      </c>
      <c r="H122" s="52">
        <f t="shared" si="14"/>
        <v>0.30115108000000002</v>
      </c>
    </row>
    <row r="123" spans="1:19" ht="20.100000000000001" customHeight="1">
      <c r="A123" s="12" t="s">
        <v>213</v>
      </c>
      <c r="B123" s="13" t="s">
        <v>214</v>
      </c>
      <c r="C123" s="50">
        <v>1000000</v>
      </c>
      <c r="D123" s="50">
        <v>0</v>
      </c>
      <c r="E123" s="50">
        <f t="shared" si="22"/>
        <v>1000000</v>
      </c>
      <c r="F123" s="51">
        <v>0</v>
      </c>
      <c r="G123" s="50">
        <f t="shared" si="20"/>
        <v>1000000</v>
      </c>
      <c r="H123" s="52">
        <f t="shared" si="14"/>
        <v>0</v>
      </c>
    </row>
    <row r="124" spans="1:19" ht="20.100000000000001" customHeight="1">
      <c r="A124" s="12" t="s">
        <v>215</v>
      </c>
      <c r="B124" s="13" t="s">
        <v>216</v>
      </c>
      <c r="C124" s="50">
        <v>900000</v>
      </c>
      <c r="D124" s="50">
        <v>0</v>
      </c>
      <c r="E124" s="50">
        <f t="shared" si="22"/>
        <v>900000</v>
      </c>
      <c r="F124" s="51">
        <v>95200.04</v>
      </c>
      <c r="G124" s="50">
        <f t="shared" si="20"/>
        <v>804799.96</v>
      </c>
      <c r="H124" s="52">
        <f t="shared" si="14"/>
        <v>0.10577782222222222</v>
      </c>
    </row>
    <row r="125" spans="1:19" ht="20.100000000000001" customHeight="1">
      <c r="A125" s="12" t="s">
        <v>217</v>
      </c>
      <c r="B125" s="13" t="s">
        <v>218</v>
      </c>
      <c r="C125" s="50">
        <v>94300</v>
      </c>
      <c r="D125" s="50">
        <v>500000</v>
      </c>
      <c r="E125" s="50">
        <f t="shared" si="22"/>
        <v>594300</v>
      </c>
      <c r="F125" s="51">
        <v>54978.559999999998</v>
      </c>
      <c r="G125" s="50">
        <f t="shared" si="20"/>
        <v>539321.43999999994</v>
      </c>
      <c r="H125" s="52">
        <f t="shared" si="14"/>
        <v>9.2509776207302705E-2</v>
      </c>
    </row>
    <row r="126" spans="1:19" ht="20.100000000000001" customHeight="1">
      <c r="A126" s="12" t="s">
        <v>219</v>
      </c>
      <c r="B126" s="13" t="s">
        <v>220</v>
      </c>
      <c r="C126" s="50">
        <v>3189395</v>
      </c>
      <c r="D126" s="53">
        <v>-2689395.84</v>
      </c>
      <c r="E126" s="50">
        <f t="shared" si="22"/>
        <v>499999.16000000015</v>
      </c>
      <c r="F126" s="51">
        <v>0</v>
      </c>
      <c r="G126" s="50">
        <f t="shared" si="20"/>
        <v>499999.16000000015</v>
      </c>
      <c r="H126" s="52">
        <f t="shared" si="14"/>
        <v>0</v>
      </c>
    </row>
    <row r="127" spans="1:19" ht="20.100000000000001" customHeight="1">
      <c r="A127" s="12" t="s">
        <v>221</v>
      </c>
      <c r="B127" s="13" t="s">
        <v>222</v>
      </c>
      <c r="C127" s="50">
        <v>4157760</v>
      </c>
      <c r="D127" s="50">
        <v>0</v>
      </c>
      <c r="E127" s="50">
        <f t="shared" si="22"/>
        <v>4157760</v>
      </c>
      <c r="F127" s="51">
        <v>35046</v>
      </c>
      <c r="G127" s="50">
        <f t="shared" si="20"/>
        <v>4122714</v>
      </c>
      <c r="H127" s="52">
        <f t="shared" si="14"/>
        <v>8.4290579542830747E-3</v>
      </c>
    </row>
    <row r="128" spans="1:19" ht="20.100000000000001" customHeight="1">
      <c r="A128" s="12" t="s">
        <v>223</v>
      </c>
      <c r="B128" s="13" t="s">
        <v>224</v>
      </c>
      <c r="C128" s="50">
        <v>308200</v>
      </c>
      <c r="D128" s="53">
        <v>-25231</v>
      </c>
      <c r="E128" s="50">
        <f t="shared" si="22"/>
        <v>282969</v>
      </c>
      <c r="F128" s="51">
        <v>45418</v>
      </c>
      <c r="G128" s="50">
        <f t="shared" si="20"/>
        <v>237551</v>
      </c>
      <c r="H128" s="52">
        <f t="shared" si="14"/>
        <v>0.16050521435210216</v>
      </c>
    </row>
    <row r="129" spans="1:19" s="37" customFormat="1" ht="19.5" customHeight="1">
      <c r="A129" s="8">
        <v>2.6</v>
      </c>
      <c r="B129" s="9" t="s">
        <v>225</v>
      </c>
      <c r="C129" s="40">
        <v>26140385</v>
      </c>
      <c r="D129" s="40">
        <f>+D130+D135+D138+D140+D145+D151+D153</f>
        <v>1152145.8400000001</v>
      </c>
      <c r="E129" s="40">
        <f>+E130+E135+E138+E140+E145+E151+E153</f>
        <v>27292530.839999996</v>
      </c>
      <c r="F129" s="42">
        <v>1046785.7000000001</v>
      </c>
      <c r="G129" s="40">
        <f t="shared" si="20"/>
        <v>26245745.139999997</v>
      </c>
      <c r="H129" s="43">
        <f t="shared" si="14"/>
        <v>3.8354292100526953E-2</v>
      </c>
      <c r="K129" s="39"/>
      <c r="L129" s="39"/>
      <c r="M129" s="39"/>
      <c r="N129" s="39"/>
      <c r="O129" s="39"/>
      <c r="P129" s="39"/>
      <c r="Q129" s="39"/>
      <c r="R129" s="39"/>
      <c r="S129" s="39"/>
    </row>
    <row r="130" spans="1:19" s="48" customFormat="1" ht="16.5" customHeight="1">
      <c r="A130" s="10" t="s">
        <v>226</v>
      </c>
      <c r="B130" s="14" t="s">
        <v>227</v>
      </c>
      <c r="C130" s="44">
        <v>3768385</v>
      </c>
      <c r="D130" s="44">
        <f>SUM(D131:D134)</f>
        <v>427209.84</v>
      </c>
      <c r="E130" s="44">
        <f>SUM(E131:E134)</f>
        <v>4195594.84</v>
      </c>
      <c r="F130" s="46">
        <v>786666.5</v>
      </c>
      <c r="G130" s="44">
        <f t="shared" si="20"/>
        <v>3408928.34</v>
      </c>
      <c r="H130" s="47">
        <f t="shared" si="14"/>
        <v>0.18749820466458578</v>
      </c>
      <c r="K130" s="49"/>
      <c r="L130" s="49"/>
      <c r="M130" s="49"/>
      <c r="N130" s="49"/>
      <c r="O130" s="49"/>
      <c r="P130" s="49"/>
      <c r="Q130" s="49"/>
      <c r="R130" s="49"/>
      <c r="S130" s="49"/>
    </row>
    <row r="131" spans="1:19" ht="21" customHeight="1">
      <c r="A131" s="12" t="s">
        <v>228</v>
      </c>
      <c r="B131" s="13" t="s">
        <v>229</v>
      </c>
      <c r="C131" s="50">
        <v>1000000.0000000001</v>
      </c>
      <c r="D131" s="50">
        <v>461211.84</v>
      </c>
      <c r="E131" s="50">
        <f>C131+D131</f>
        <v>1461211.84</v>
      </c>
      <c r="F131" s="51">
        <v>510517.8</v>
      </c>
      <c r="G131" s="50">
        <f t="shared" si="20"/>
        <v>950694.04</v>
      </c>
      <c r="H131" s="52">
        <f t="shared" si="14"/>
        <v>0.34937973127838873</v>
      </c>
    </row>
    <row r="132" spans="1:19" ht="21" customHeight="1">
      <c r="A132" s="12" t="s">
        <v>230</v>
      </c>
      <c r="B132" s="13" t="s">
        <v>231</v>
      </c>
      <c r="C132" s="50">
        <v>0</v>
      </c>
      <c r="D132" s="50">
        <v>0</v>
      </c>
      <c r="E132" s="50">
        <f t="shared" ref="E132:E134" si="23">C132+D132</f>
        <v>0</v>
      </c>
      <c r="F132" s="51">
        <v>0</v>
      </c>
      <c r="G132" s="50">
        <f t="shared" si="20"/>
        <v>0</v>
      </c>
      <c r="H132" s="52">
        <v>0</v>
      </c>
    </row>
    <row r="133" spans="1:19" ht="27.75" customHeight="1">
      <c r="A133" s="12" t="s">
        <v>232</v>
      </c>
      <c r="B133" s="13" t="s">
        <v>233</v>
      </c>
      <c r="C133" s="50">
        <v>2520685</v>
      </c>
      <c r="D133" s="50">
        <v>0</v>
      </c>
      <c r="E133" s="50">
        <f t="shared" si="23"/>
        <v>2520685</v>
      </c>
      <c r="F133" s="51">
        <v>62450.7</v>
      </c>
      <c r="G133" s="50">
        <f t="shared" si="20"/>
        <v>2458234.2999999998</v>
      </c>
      <c r="H133" s="52">
        <f t="shared" si="14"/>
        <v>2.4775289256690144E-2</v>
      </c>
    </row>
    <row r="134" spans="1:19" ht="21" customHeight="1">
      <c r="A134" s="12" t="s">
        <v>234</v>
      </c>
      <c r="B134" s="13" t="s">
        <v>235</v>
      </c>
      <c r="C134" s="50">
        <v>247700</v>
      </c>
      <c r="D134" s="50">
        <v>-34002</v>
      </c>
      <c r="E134" s="50">
        <f t="shared" si="23"/>
        <v>213698</v>
      </c>
      <c r="F134" s="51">
        <v>213698</v>
      </c>
      <c r="G134" s="50">
        <f t="shared" si="20"/>
        <v>0</v>
      </c>
      <c r="H134" s="52">
        <f t="shared" si="14"/>
        <v>1</v>
      </c>
    </row>
    <row r="135" spans="1:19" s="48" customFormat="1" ht="30.95" customHeight="1">
      <c r="A135" s="10" t="s">
        <v>236</v>
      </c>
      <c r="B135" s="18" t="s">
        <v>237</v>
      </c>
      <c r="C135" s="44">
        <v>0</v>
      </c>
      <c r="D135" s="44">
        <f>SUM(D136:D137)</f>
        <v>215105.92000000001</v>
      </c>
      <c r="E135" s="44">
        <f>SUM(E136:E137)</f>
        <v>215105.92000000001</v>
      </c>
      <c r="F135" s="46">
        <v>29905.919999999998</v>
      </c>
      <c r="G135" s="44">
        <f t="shared" si="20"/>
        <v>185200</v>
      </c>
      <c r="H135" s="47">
        <v>0</v>
      </c>
      <c r="K135" s="49"/>
      <c r="L135" s="49"/>
      <c r="M135" s="49"/>
      <c r="N135" s="49"/>
      <c r="O135" s="49"/>
      <c r="P135" s="49"/>
      <c r="Q135" s="49"/>
      <c r="R135" s="49"/>
      <c r="S135" s="49"/>
    </row>
    <row r="136" spans="1:19" ht="21" customHeight="1">
      <c r="A136" s="12" t="s">
        <v>238</v>
      </c>
      <c r="B136" s="13" t="s">
        <v>239</v>
      </c>
      <c r="C136" s="50">
        <v>0</v>
      </c>
      <c r="D136" s="50">
        <v>215105.92000000001</v>
      </c>
      <c r="E136" s="50">
        <f>C136+D136</f>
        <v>215105.92000000001</v>
      </c>
      <c r="F136" s="51">
        <v>29905.919999999998</v>
      </c>
      <c r="G136" s="50">
        <f t="shared" si="20"/>
        <v>185200</v>
      </c>
      <c r="H136" s="52">
        <v>0</v>
      </c>
    </row>
    <row r="137" spans="1:19" ht="21" customHeight="1">
      <c r="A137" s="12" t="s">
        <v>240</v>
      </c>
      <c r="B137" s="13" t="s">
        <v>241</v>
      </c>
      <c r="C137" s="50">
        <v>0</v>
      </c>
      <c r="D137" s="50">
        <v>0</v>
      </c>
      <c r="E137" s="50">
        <f>C137+D137</f>
        <v>0</v>
      </c>
      <c r="F137" s="51">
        <v>0</v>
      </c>
      <c r="G137" s="50">
        <f t="shared" si="20"/>
        <v>0</v>
      </c>
      <c r="H137" s="52">
        <v>0</v>
      </c>
    </row>
    <row r="138" spans="1:19" s="48" customFormat="1" ht="30.95" customHeight="1">
      <c r="A138" s="10" t="s">
        <v>242</v>
      </c>
      <c r="B138" s="15" t="s">
        <v>243</v>
      </c>
      <c r="C138" s="44">
        <v>0</v>
      </c>
      <c r="D138" s="44">
        <f>SUM(D139:D139)</f>
        <v>0</v>
      </c>
      <c r="E138" s="44">
        <f>SUM(E139:E139)</f>
        <v>0</v>
      </c>
      <c r="F138" s="46">
        <v>0</v>
      </c>
      <c r="G138" s="44">
        <f t="shared" si="20"/>
        <v>0</v>
      </c>
      <c r="H138" s="47">
        <v>0</v>
      </c>
      <c r="K138" s="49"/>
      <c r="L138" s="49"/>
      <c r="M138" s="49"/>
      <c r="N138" s="49"/>
      <c r="O138" s="49"/>
      <c r="P138" s="49"/>
      <c r="Q138" s="49"/>
      <c r="R138" s="49"/>
      <c r="S138" s="49"/>
    </row>
    <row r="139" spans="1:19" ht="21" customHeight="1">
      <c r="A139" s="12" t="s">
        <v>244</v>
      </c>
      <c r="B139" s="13" t="s">
        <v>245</v>
      </c>
      <c r="C139" s="50">
        <v>0</v>
      </c>
      <c r="D139" s="50">
        <v>0</v>
      </c>
      <c r="E139" s="50">
        <f>C139+D139</f>
        <v>0</v>
      </c>
      <c r="F139" s="51">
        <v>0</v>
      </c>
      <c r="G139" s="50">
        <f t="shared" si="20"/>
        <v>0</v>
      </c>
      <c r="H139" s="52">
        <v>0</v>
      </c>
    </row>
    <row r="140" spans="1:19" s="48" customFormat="1" ht="25.5" customHeight="1">
      <c r="A140" s="10" t="s">
        <v>246</v>
      </c>
      <c r="B140" s="15" t="s">
        <v>247</v>
      </c>
      <c r="C140" s="44">
        <v>22200000</v>
      </c>
      <c r="D140" s="44">
        <f>SUM(D141:D144)</f>
        <v>400000</v>
      </c>
      <c r="E140" s="44">
        <f>SUM(E141:E144)</f>
        <v>22600000</v>
      </c>
      <c r="F140" s="46">
        <v>0</v>
      </c>
      <c r="G140" s="44">
        <f t="shared" ref="G140:G157" si="24">E140-F140</f>
        <v>22600000</v>
      </c>
      <c r="H140" s="47">
        <f t="shared" si="14"/>
        <v>0</v>
      </c>
      <c r="K140" s="49"/>
      <c r="L140" s="49"/>
      <c r="M140" s="49"/>
      <c r="N140" s="49"/>
      <c r="O140" s="49"/>
      <c r="P140" s="49"/>
      <c r="Q140" s="49"/>
      <c r="R140" s="49"/>
      <c r="S140" s="49"/>
    </row>
    <row r="141" spans="1:19" ht="21" customHeight="1">
      <c r="A141" s="12" t="s">
        <v>248</v>
      </c>
      <c r="B141" s="13" t="s">
        <v>249</v>
      </c>
      <c r="C141" s="50">
        <v>22200000</v>
      </c>
      <c r="D141" s="50">
        <v>0</v>
      </c>
      <c r="E141" s="50">
        <f>C141+D141</f>
        <v>22200000</v>
      </c>
      <c r="F141" s="51">
        <v>0</v>
      </c>
      <c r="G141" s="50">
        <f t="shared" si="24"/>
        <v>22200000</v>
      </c>
      <c r="H141" s="52">
        <f t="shared" ref="H141:H158" si="25">F141/E141</f>
        <v>0</v>
      </c>
    </row>
    <row r="142" spans="1:19" ht="21" customHeight="1">
      <c r="A142" s="12" t="s">
        <v>250</v>
      </c>
      <c r="B142" s="13" t="s">
        <v>251</v>
      </c>
      <c r="C142" s="50">
        <v>0</v>
      </c>
      <c r="D142" s="50">
        <v>0</v>
      </c>
      <c r="E142" s="50">
        <f t="shared" ref="E142:E144" si="26">C142+D142</f>
        <v>0</v>
      </c>
      <c r="F142" s="51">
        <v>0</v>
      </c>
      <c r="G142" s="50">
        <f t="shared" si="24"/>
        <v>0</v>
      </c>
      <c r="H142" s="52">
        <v>0</v>
      </c>
    </row>
    <row r="143" spans="1:19" ht="21" customHeight="1">
      <c r="A143" s="12" t="s">
        <v>252</v>
      </c>
      <c r="B143" s="13" t="s">
        <v>253</v>
      </c>
      <c r="C143" s="50">
        <v>0</v>
      </c>
      <c r="D143" s="50">
        <v>0</v>
      </c>
      <c r="E143" s="50">
        <f t="shared" si="26"/>
        <v>0</v>
      </c>
      <c r="F143" s="51">
        <v>0</v>
      </c>
      <c r="G143" s="50">
        <f t="shared" si="24"/>
        <v>0</v>
      </c>
      <c r="H143" s="52">
        <v>0</v>
      </c>
    </row>
    <row r="144" spans="1:19" ht="21" customHeight="1">
      <c r="A144" s="16" t="s">
        <v>254</v>
      </c>
      <c r="B144" s="17" t="s">
        <v>255</v>
      </c>
      <c r="C144" s="57">
        <v>0</v>
      </c>
      <c r="D144" s="57">
        <v>400000</v>
      </c>
      <c r="E144" s="57">
        <f t="shared" si="26"/>
        <v>400000</v>
      </c>
      <c r="F144" s="58">
        <v>0</v>
      </c>
      <c r="G144" s="57">
        <f t="shared" si="24"/>
        <v>400000</v>
      </c>
      <c r="H144" s="87">
        <v>0</v>
      </c>
    </row>
    <row r="145" spans="1:19" s="48" customFormat="1" ht="33" customHeight="1">
      <c r="A145" s="10" t="s">
        <v>256</v>
      </c>
      <c r="B145" s="15" t="s">
        <v>257</v>
      </c>
      <c r="C145" s="44">
        <v>172000</v>
      </c>
      <c r="D145" s="44">
        <f>SUM(D146:D150)</f>
        <v>-120457</v>
      </c>
      <c r="E145" s="44">
        <f>SUM(E146:E150)</f>
        <v>51543</v>
      </c>
      <c r="F145" s="46">
        <v>0</v>
      </c>
      <c r="G145" s="44">
        <f t="shared" si="24"/>
        <v>51543</v>
      </c>
      <c r="H145" s="47">
        <f t="shared" si="25"/>
        <v>0</v>
      </c>
      <c r="K145" s="49"/>
      <c r="L145" s="49"/>
      <c r="M145" s="49"/>
      <c r="N145" s="49"/>
      <c r="O145" s="49"/>
      <c r="P145" s="49"/>
      <c r="Q145" s="49"/>
      <c r="R145" s="49"/>
      <c r="S145" s="49"/>
    </row>
    <row r="146" spans="1:19" ht="21" customHeight="1">
      <c r="A146" s="12" t="s">
        <v>258</v>
      </c>
      <c r="B146" s="13" t="s">
        <v>259</v>
      </c>
      <c r="C146" s="50">
        <v>0</v>
      </c>
      <c r="D146" s="50">
        <v>0</v>
      </c>
      <c r="E146" s="50">
        <f>C146+D146</f>
        <v>0</v>
      </c>
      <c r="F146" s="51">
        <v>0</v>
      </c>
      <c r="G146" s="50">
        <f t="shared" si="24"/>
        <v>0</v>
      </c>
      <c r="H146" s="52">
        <v>0</v>
      </c>
    </row>
    <row r="147" spans="1:19" ht="21" customHeight="1">
      <c r="A147" s="12" t="s">
        <v>260</v>
      </c>
      <c r="B147" s="13" t="s">
        <v>261</v>
      </c>
      <c r="C147" s="50">
        <v>0</v>
      </c>
      <c r="D147" s="50">
        <v>0</v>
      </c>
      <c r="E147" s="50">
        <f t="shared" ref="E147:E150" si="27">C147+D147</f>
        <v>0</v>
      </c>
      <c r="F147" s="51">
        <v>0</v>
      </c>
      <c r="G147" s="50">
        <f t="shared" si="24"/>
        <v>0</v>
      </c>
      <c r="H147" s="52">
        <v>0</v>
      </c>
    </row>
    <row r="148" spans="1:19" ht="30" customHeight="1">
      <c r="A148" s="12" t="s">
        <v>262</v>
      </c>
      <c r="B148" s="13" t="s">
        <v>263</v>
      </c>
      <c r="C148" s="50">
        <v>0</v>
      </c>
      <c r="D148" s="50">
        <v>4543</v>
      </c>
      <c r="E148" s="50">
        <f t="shared" si="27"/>
        <v>4543</v>
      </c>
      <c r="F148" s="51">
        <v>0</v>
      </c>
      <c r="G148" s="50">
        <f t="shared" si="24"/>
        <v>4543</v>
      </c>
      <c r="H148" s="52">
        <v>0</v>
      </c>
    </row>
    <row r="149" spans="1:19" ht="21" customHeight="1">
      <c r="A149" s="12" t="s">
        <v>264</v>
      </c>
      <c r="B149" s="13" t="s">
        <v>265</v>
      </c>
      <c r="C149" s="50">
        <v>75000</v>
      </c>
      <c r="D149" s="50">
        <v>-75000</v>
      </c>
      <c r="E149" s="50">
        <f t="shared" si="27"/>
        <v>0</v>
      </c>
      <c r="F149" s="51">
        <v>0</v>
      </c>
      <c r="G149" s="50">
        <f t="shared" si="24"/>
        <v>0</v>
      </c>
      <c r="H149" s="52">
        <v>0</v>
      </c>
    </row>
    <row r="150" spans="1:19" ht="21" customHeight="1">
      <c r="A150" s="12" t="s">
        <v>266</v>
      </c>
      <c r="B150" s="13" t="s">
        <v>267</v>
      </c>
      <c r="C150" s="50">
        <v>97000</v>
      </c>
      <c r="D150" s="50">
        <v>-50000</v>
      </c>
      <c r="E150" s="50">
        <f t="shared" si="27"/>
        <v>47000</v>
      </c>
      <c r="F150" s="51">
        <v>0</v>
      </c>
      <c r="G150" s="50">
        <f t="shared" si="24"/>
        <v>47000</v>
      </c>
      <c r="H150" s="52">
        <f t="shared" si="25"/>
        <v>0</v>
      </c>
    </row>
    <row r="151" spans="1:19" s="48" customFormat="1" ht="17.25" customHeight="1">
      <c r="A151" s="10" t="s">
        <v>268</v>
      </c>
      <c r="B151" s="14" t="s">
        <v>269</v>
      </c>
      <c r="C151" s="44">
        <v>0</v>
      </c>
      <c r="D151" s="44">
        <f>SUM(D152)</f>
        <v>230287.08</v>
      </c>
      <c r="E151" s="44">
        <f>SUM(E152)</f>
        <v>230287.08</v>
      </c>
      <c r="F151" s="46">
        <v>230213.28</v>
      </c>
      <c r="G151" s="44">
        <f t="shared" si="24"/>
        <v>73.799999999988358</v>
      </c>
      <c r="H151" s="47">
        <v>0</v>
      </c>
      <c r="K151" s="49"/>
      <c r="L151" s="49"/>
      <c r="M151" s="49"/>
      <c r="N151" s="49"/>
      <c r="O151" s="49"/>
      <c r="P151" s="49"/>
      <c r="Q151" s="49"/>
      <c r="R151" s="49"/>
      <c r="S151" s="49"/>
    </row>
    <row r="152" spans="1:19" ht="19.5" customHeight="1">
      <c r="A152" s="12" t="s">
        <v>270</v>
      </c>
      <c r="B152" s="13" t="s">
        <v>271</v>
      </c>
      <c r="C152" s="50">
        <v>0</v>
      </c>
      <c r="D152" s="50">
        <v>230287.08</v>
      </c>
      <c r="E152" s="50">
        <f>C152+D152</f>
        <v>230287.08</v>
      </c>
      <c r="F152" s="51">
        <v>230213.28</v>
      </c>
      <c r="G152" s="50">
        <f t="shared" si="24"/>
        <v>73.799999999988358</v>
      </c>
      <c r="H152" s="52">
        <v>0</v>
      </c>
    </row>
    <row r="153" spans="1:19" s="48" customFormat="1" ht="17.25" customHeight="1">
      <c r="A153" s="10" t="s">
        <v>272</v>
      </c>
      <c r="B153" s="14" t="s">
        <v>273</v>
      </c>
      <c r="C153" s="44">
        <v>0</v>
      </c>
      <c r="D153" s="44">
        <f>SUM(D154)</f>
        <v>0</v>
      </c>
      <c r="E153" s="44">
        <f>SUM(E154)</f>
        <v>0</v>
      </c>
      <c r="F153" s="46">
        <v>0</v>
      </c>
      <c r="G153" s="44">
        <f t="shared" si="24"/>
        <v>0</v>
      </c>
      <c r="H153" s="47">
        <v>0</v>
      </c>
      <c r="K153" s="49"/>
      <c r="L153" s="49"/>
      <c r="M153" s="49"/>
      <c r="N153" s="49"/>
      <c r="O153" s="49"/>
      <c r="P153" s="49"/>
      <c r="Q153" s="49"/>
      <c r="R153" s="49"/>
      <c r="S153" s="49"/>
    </row>
    <row r="154" spans="1:19" ht="21" customHeight="1">
      <c r="A154" s="12" t="s">
        <v>274</v>
      </c>
      <c r="B154" s="13" t="s">
        <v>275</v>
      </c>
      <c r="C154" s="50">
        <v>0</v>
      </c>
      <c r="D154" s="50">
        <v>0</v>
      </c>
      <c r="E154" s="50">
        <f>C154+D154</f>
        <v>0</v>
      </c>
      <c r="F154" s="51">
        <v>0</v>
      </c>
      <c r="G154" s="50">
        <f t="shared" si="24"/>
        <v>0</v>
      </c>
      <c r="H154" s="52">
        <v>0</v>
      </c>
    </row>
    <row r="155" spans="1:19" s="37" customFormat="1" ht="21" customHeight="1">
      <c r="A155" s="8">
        <v>2.7</v>
      </c>
      <c r="B155" s="9" t="s">
        <v>276</v>
      </c>
      <c r="C155" s="40">
        <v>5400000</v>
      </c>
      <c r="D155" s="40">
        <f>+D156</f>
        <v>0</v>
      </c>
      <c r="E155" s="40">
        <f>+E156</f>
        <v>5400000</v>
      </c>
      <c r="F155" s="42">
        <v>2338498.2199999997</v>
      </c>
      <c r="G155" s="40">
        <f t="shared" si="24"/>
        <v>3061501.7800000003</v>
      </c>
      <c r="H155" s="43">
        <f t="shared" si="25"/>
        <v>0.43305522592592588</v>
      </c>
      <c r="K155" s="39"/>
      <c r="L155" s="39"/>
      <c r="M155" s="39"/>
      <c r="N155" s="39"/>
      <c r="O155" s="39"/>
      <c r="P155" s="39"/>
      <c r="Q155" s="39"/>
      <c r="R155" s="39"/>
      <c r="S155" s="39"/>
    </row>
    <row r="156" spans="1:19" s="48" customFormat="1" ht="21" customHeight="1">
      <c r="A156" s="10" t="s">
        <v>277</v>
      </c>
      <c r="B156" s="14" t="s">
        <v>278</v>
      </c>
      <c r="C156" s="59">
        <v>5400000</v>
      </c>
      <c r="D156" s="59">
        <f>SUM(D157)</f>
        <v>0</v>
      </c>
      <c r="E156" s="59">
        <f>SUM(E157)</f>
        <v>5400000</v>
      </c>
      <c r="F156" s="60">
        <v>2338498.2199999997</v>
      </c>
      <c r="G156" s="59">
        <f t="shared" si="24"/>
        <v>3061501.7800000003</v>
      </c>
      <c r="H156" s="61">
        <f t="shared" si="25"/>
        <v>0.43305522592592588</v>
      </c>
      <c r="K156" s="49"/>
      <c r="L156" s="49"/>
      <c r="M156" s="49"/>
      <c r="N156" s="49"/>
      <c r="O156" s="49"/>
      <c r="P156" s="49"/>
      <c r="Q156" s="49"/>
      <c r="R156" s="49"/>
      <c r="S156" s="49"/>
    </row>
    <row r="157" spans="1:19" ht="21" customHeight="1">
      <c r="A157" s="12" t="s">
        <v>279</v>
      </c>
      <c r="B157" s="13" t="s">
        <v>280</v>
      </c>
      <c r="C157" s="50">
        <v>5400000</v>
      </c>
      <c r="D157" s="50">
        <v>0</v>
      </c>
      <c r="E157" s="50">
        <f>C157+D157</f>
        <v>5400000</v>
      </c>
      <c r="F157" s="51">
        <v>2338498.2199999997</v>
      </c>
      <c r="G157" s="50">
        <f t="shared" si="24"/>
        <v>3061501.7800000003</v>
      </c>
      <c r="H157" s="52">
        <f t="shared" si="25"/>
        <v>0.43305522592592588</v>
      </c>
    </row>
    <row r="158" spans="1:19" s="30" customFormat="1" ht="18.75" customHeight="1">
      <c r="A158" s="19" t="s">
        <v>281</v>
      </c>
      <c r="B158" s="20"/>
      <c r="C158" s="62">
        <v>719551010</v>
      </c>
      <c r="D158" s="62">
        <f>+D13+D31+D78+D129+D155</f>
        <v>-3.4924596548080444E-9</v>
      </c>
      <c r="E158" s="62">
        <f>+E13+E31+E78+E129+E155</f>
        <v>719551010</v>
      </c>
      <c r="F158" s="63">
        <v>266691185.63999999</v>
      </c>
      <c r="G158" s="62">
        <f>+G13+G31+G78+G129+G155</f>
        <v>452859824.35999995</v>
      </c>
      <c r="H158" s="64">
        <f t="shared" si="25"/>
        <v>0.37063555180055963</v>
      </c>
      <c r="I158" s="30">
        <f>+F158-F12</f>
        <v>0</v>
      </c>
      <c r="K158" s="4"/>
      <c r="L158" s="4"/>
      <c r="M158" s="4"/>
      <c r="N158" s="4"/>
      <c r="O158" s="4"/>
      <c r="P158" s="4"/>
      <c r="Q158" s="4"/>
      <c r="R158" s="4"/>
      <c r="S158" s="4"/>
    </row>
    <row r="159" spans="1:19" s="30" customFormat="1" ht="3.75" customHeight="1">
      <c r="A159" s="4"/>
      <c r="B159" s="21"/>
      <c r="C159" s="65"/>
      <c r="D159" s="66"/>
      <c r="E159" s="66"/>
      <c r="F159" s="29"/>
      <c r="G159" s="29"/>
      <c r="H159" s="29"/>
      <c r="K159" s="4"/>
      <c r="L159" s="4"/>
      <c r="M159" s="4"/>
      <c r="N159" s="4"/>
      <c r="O159" s="4"/>
      <c r="P159" s="4"/>
      <c r="Q159" s="4"/>
      <c r="R159" s="4"/>
      <c r="S159" s="4"/>
    </row>
    <row r="160" spans="1:19" s="22" customFormat="1" ht="3.75" customHeight="1">
      <c r="B160" s="23"/>
      <c r="C160" s="67"/>
      <c r="E160" s="68"/>
    </row>
    <row r="161" spans="1:19" s="30" customFormat="1">
      <c r="A161" s="78" t="s">
        <v>282</v>
      </c>
      <c r="B161" s="79"/>
      <c r="C161" s="80"/>
      <c r="D161" s="81"/>
      <c r="E161" s="82"/>
      <c r="F161" s="85"/>
      <c r="G161" s="85"/>
      <c r="H161" s="83"/>
      <c r="K161" s="4"/>
      <c r="L161" s="4"/>
      <c r="M161" s="4"/>
      <c r="N161" s="4"/>
      <c r="O161" s="4"/>
      <c r="P161" s="4"/>
      <c r="Q161" s="4"/>
      <c r="R161" s="4"/>
      <c r="S161" s="4"/>
    </row>
    <row r="162" spans="1:19" s="30" customFormat="1" ht="15.75" customHeight="1">
      <c r="A162" s="84" t="s">
        <v>303</v>
      </c>
      <c r="B162" s="4"/>
      <c r="C162" s="4"/>
      <c r="D162" s="4"/>
      <c r="E162" s="4"/>
      <c r="F162" s="4"/>
      <c r="G162" s="25"/>
      <c r="H162" s="86"/>
      <c r="K162" s="4"/>
      <c r="L162" s="4"/>
      <c r="M162" s="4"/>
      <c r="N162" s="4"/>
      <c r="O162" s="4"/>
      <c r="P162" s="4"/>
      <c r="Q162" s="4"/>
      <c r="R162" s="4"/>
      <c r="S162" s="4"/>
    </row>
    <row r="163" spans="1:19" s="30" customFormat="1" ht="30" customHeight="1">
      <c r="A163" s="84" t="s">
        <v>304</v>
      </c>
      <c r="B163" s="4"/>
      <c r="C163" s="4"/>
      <c r="D163" s="4"/>
      <c r="E163" s="4"/>
      <c r="F163" s="4"/>
      <c r="G163" s="25"/>
      <c r="H163" s="86"/>
      <c r="K163" s="4"/>
      <c r="L163" s="4"/>
      <c r="M163" s="4"/>
      <c r="N163" s="4"/>
      <c r="O163" s="4"/>
      <c r="P163" s="4"/>
      <c r="Q163" s="4"/>
      <c r="R163" s="4"/>
      <c r="S163" s="4"/>
    </row>
    <row r="164" spans="1:19" s="30" customFormat="1" ht="45.75" customHeight="1">
      <c r="A164" s="102" t="s">
        <v>305</v>
      </c>
      <c r="B164" s="103"/>
      <c r="C164" s="103"/>
      <c r="D164" s="103"/>
      <c r="E164" s="103"/>
      <c r="F164" s="103"/>
      <c r="G164" s="103"/>
      <c r="H164" s="10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s="30" customFormat="1" ht="12.75" customHeight="1">
      <c r="A165" s="24"/>
      <c r="B165" s="25"/>
      <c r="C165" s="69"/>
      <c r="D165" s="25"/>
      <c r="E165" s="77"/>
      <c r="F165" s="25"/>
      <c r="G165" s="25"/>
      <c r="H165" s="25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29.25" customHeight="1">
      <c r="A166" s="1" t="s">
        <v>302</v>
      </c>
      <c r="C166" s="105" t="s">
        <v>283</v>
      </c>
      <c r="D166" s="105"/>
      <c r="G166" s="90" t="s">
        <v>307</v>
      </c>
    </row>
    <row r="167" spans="1:19" ht="19.5" customHeight="1">
      <c r="B167" s="4"/>
      <c r="C167" s="3"/>
      <c r="D167" s="3"/>
      <c r="E167" s="26"/>
      <c r="G167" s="90"/>
      <c r="O167" s="95"/>
      <c r="P167" s="95"/>
    </row>
    <row r="168" spans="1:19">
      <c r="A168" s="24"/>
      <c r="B168" s="4"/>
      <c r="C168" s="3"/>
      <c r="D168" s="3"/>
      <c r="E168" s="26"/>
      <c r="G168" s="90"/>
    </row>
    <row r="169" spans="1:19" ht="16.5" customHeight="1">
      <c r="B169" s="4"/>
      <c r="C169"/>
      <c r="D169"/>
      <c r="E169" s="22"/>
      <c r="G169"/>
    </row>
    <row r="170" spans="1:19" ht="14.25" customHeight="1">
      <c r="A170" s="70"/>
      <c r="B170" s="4"/>
      <c r="C170"/>
      <c r="D170"/>
      <c r="E170" s="22"/>
      <c r="G170"/>
      <c r="I170" s="71"/>
      <c r="J170" s="71"/>
      <c r="K170" s="72"/>
      <c r="L170" s="72"/>
      <c r="M170" s="72"/>
      <c r="N170" s="72"/>
      <c r="O170" s="72"/>
      <c r="P170" s="72"/>
      <c r="Q170" s="72"/>
      <c r="R170" s="72"/>
      <c r="S170" s="72"/>
    </row>
    <row r="171" spans="1:19" ht="15">
      <c r="A171" t="s">
        <v>299</v>
      </c>
      <c r="B171" s="32"/>
      <c r="C171" s="88"/>
      <c r="D171" s="89"/>
      <c r="E171" s="22"/>
      <c r="G171" s="89"/>
      <c r="I171" s="73"/>
      <c r="J171" s="73"/>
      <c r="N171" s="72"/>
      <c r="O171" s="72"/>
    </row>
    <row r="172" spans="1:19" ht="15">
      <c r="A172" s="2" t="s">
        <v>300</v>
      </c>
      <c r="B172" s="4"/>
      <c r="C172" s="106" t="s">
        <v>306</v>
      </c>
      <c r="D172" s="106"/>
      <c r="E172" s="74"/>
      <c r="G172" s="93" t="s">
        <v>308</v>
      </c>
    </row>
    <row r="173" spans="1:19" ht="15">
      <c r="A173" t="s">
        <v>310</v>
      </c>
      <c r="B173" s="4"/>
      <c r="C173" s="107" t="s">
        <v>284</v>
      </c>
      <c r="D173" s="107"/>
      <c r="E173" s="75"/>
      <c r="G173" s="94" t="s">
        <v>309</v>
      </c>
    </row>
    <row r="174" spans="1:19">
      <c r="C174" s="107"/>
      <c r="D174" s="107"/>
    </row>
  </sheetData>
  <mergeCells count="16">
    <mergeCell ref="C172:D172"/>
    <mergeCell ref="C173:D174"/>
    <mergeCell ref="A6:H6"/>
    <mergeCell ref="A7:H7"/>
    <mergeCell ref="A8:H8"/>
    <mergeCell ref="A9:H9"/>
    <mergeCell ref="F10:F11"/>
    <mergeCell ref="D10:D11"/>
    <mergeCell ref="C10:C11"/>
    <mergeCell ref="A10:B11"/>
    <mergeCell ref="O167:P167"/>
    <mergeCell ref="E10:E11"/>
    <mergeCell ref="G10:G11"/>
    <mergeCell ref="H10:H11"/>
    <mergeCell ref="A164:H164"/>
    <mergeCell ref="C166:D166"/>
  </mergeCells>
  <phoneticPr fontId="2" type="noConversion"/>
  <pageMargins left="0.47244094488188981" right="0.15748031496062992" top="0.17" bottom="0.19685039370078741" header="0.15748031496062992" footer="0.15748031496062992"/>
  <pageSetup scale="65" orientation="portrait" r:id="rId1"/>
  <headerFooter>
    <oddFooter>&amp;R&amp;8&amp;P/&amp;N</oddFooter>
  </headerFooter>
  <rowBreaks count="3" manualBreakCount="3">
    <brk id="58" max="7" man="1"/>
    <brk id="101" max="7" man="1"/>
    <brk id="14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JUNIO</vt:lpstr>
      <vt:lpstr>JUNIO!Área_de_impresión</vt:lpstr>
      <vt:lpstr>JUNIO!Mayo</vt:lpstr>
      <vt:lpstr>JUNIO!MAYO_MENSUAL</vt:lpstr>
      <vt:lpstr>JUNIO!Títulos_a_imprimir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Chantal Then De Jesus</dc:creator>
  <cp:lastModifiedBy>Priscila Esmeralda Angeles Genao</cp:lastModifiedBy>
  <cp:lastPrinted>2026-06-10T18:16:52Z</cp:lastPrinted>
  <dcterms:created xsi:type="dcterms:W3CDTF">2025-12-03T15:05:33Z</dcterms:created>
  <dcterms:modified xsi:type="dcterms:W3CDTF">2026-07-10T19:18:26Z</dcterms:modified>
</cp:coreProperties>
</file>