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cdo-my.sharepoint.com/personal/admyfinanciero_titulacion_gob_do/Documents/Adm. financiera UTECT/1 COMUN/2026/TRANSPARENCIA 2026/PRESUPUESTO/Ejecución Presupuestaria Mensual 2026/"/>
    </mc:Choice>
  </mc:AlternateContent>
  <xr:revisionPtr revIDLastSave="1656" documentId="8_{7E99F566-2FE8-47A7-96EC-80FC0A772D66}" xr6:coauthVersionLast="47" xr6:coauthVersionMax="47" xr10:uidLastSave="{E771C3AE-97D6-4938-ABAD-1EA73FF7A67B}"/>
  <bookViews>
    <workbookView xWindow="-120" yWindow="-120" windowWidth="29040" windowHeight="15720" xr2:uid="{145446BA-D6D4-49DD-BBC2-D02ACB66152A}"/>
  </bookViews>
  <sheets>
    <sheet name="AGOSTO" sheetId="1" r:id="rId1"/>
  </sheets>
  <definedNames>
    <definedName name="Área_de_impresión" localSheetId="0">AGOSTO!$A$1:$R$175</definedName>
    <definedName name="Mayo" localSheetId="0">AGOSTO!$A$1:$D$175</definedName>
    <definedName name="MAYO_MENSUAL" localSheetId="0">AGOSTO!$1:$10</definedName>
    <definedName name="_xlnm.Print_Area" localSheetId="0">AGOSTO!$A$1:$R$175</definedName>
    <definedName name="_xlnm.Print_Titles" localSheetId="0">AGOSTO!$1:$11</definedName>
    <definedName name="Títulos_a_imprimir" localSheetId="0">AGOSTO!$1:$11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53" i="1" l="1"/>
  <c r="R151" i="1"/>
  <c r="R150" i="1"/>
  <c r="R149" i="1"/>
  <c r="R17" i="1"/>
  <c r="R16" i="1"/>
  <c r="R12" i="1"/>
  <c r="R13" i="1"/>
  <c r="R14" i="1"/>
  <c r="R117" i="1"/>
  <c r="R119" i="1"/>
  <c r="R120" i="1"/>
  <c r="R123" i="1"/>
  <c r="R124" i="1"/>
  <c r="R125" i="1"/>
  <c r="R126" i="1"/>
  <c r="R127" i="1"/>
  <c r="R128" i="1"/>
  <c r="R129" i="1"/>
  <c r="R130" i="1"/>
  <c r="R131" i="1"/>
  <c r="R132" i="1"/>
  <c r="R134" i="1"/>
  <c r="R137" i="1"/>
  <c r="R15" i="1"/>
  <c r="R103" i="1"/>
  <c r="R99" i="1"/>
  <c r="R98" i="1"/>
  <c r="R96" i="1"/>
  <c r="R94" i="1"/>
  <c r="R92" i="1"/>
  <c r="R91" i="1"/>
  <c r="R86" i="1"/>
  <c r="R85" i="1"/>
  <c r="R83" i="1"/>
  <c r="R76" i="1"/>
  <c r="R74" i="1"/>
  <c r="R66" i="1"/>
  <c r="R56" i="1"/>
  <c r="R52" i="1"/>
  <c r="R45" i="1"/>
  <c r="R43" i="1"/>
  <c r="R26" i="1"/>
  <c r="R23" i="1"/>
  <c r="R22" i="1"/>
  <c r="R18" i="1"/>
  <c r="Q16" i="1"/>
  <c r="R20" i="1"/>
  <c r="R19" i="1"/>
  <c r="R146" i="1"/>
  <c r="R135" i="1"/>
  <c r="P17" i="1"/>
  <c r="P15" i="1"/>
  <c r="P18" i="1" l="1"/>
  <c r="P110" i="1"/>
  <c r="Q110" i="1" s="1"/>
  <c r="H118" i="1"/>
  <c r="P16" i="1"/>
  <c r="P117" i="1"/>
  <c r="G109" i="1"/>
  <c r="G95" i="1"/>
  <c r="Q117" i="1" l="1"/>
  <c r="Q18" i="1"/>
  <c r="F21" i="1"/>
  <c r="O157" i="1"/>
  <c r="N157" i="1"/>
  <c r="M157" i="1"/>
  <c r="M156" i="1" s="1"/>
  <c r="L157" i="1"/>
  <c r="L156" i="1" s="1"/>
  <c r="K157" i="1"/>
  <c r="K156" i="1" s="1"/>
  <c r="J157" i="1"/>
  <c r="J156" i="1" s="1"/>
  <c r="I157" i="1"/>
  <c r="I156" i="1" s="1"/>
  <c r="H157" i="1"/>
  <c r="H156" i="1" s="1"/>
  <c r="G157" i="1"/>
  <c r="G156" i="1" s="1"/>
  <c r="F157" i="1"/>
  <c r="F156" i="1" s="1"/>
  <c r="E157" i="1"/>
  <c r="E156" i="1" s="1"/>
  <c r="D157" i="1"/>
  <c r="D156" i="1" s="1"/>
  <c r="O156" i="1"/>
  <c r="N156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O152" i="1"/>
  <c r="N152" i="1"/>
  <c r="M152" i="1"/>
  <c r="L152" i="1"/>
  <c r="K152" i="1"/>
  <c r="J152" i="1"/>
  <c r="I152" i="1"/>
  <c r="H152" i="1"/>
  <c r="G152" i="1"/>
  <c r="E152" i="1"/>
  <c r="D152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O118" i="1"/>
  <c r="N118" i="1"/>
  <c r="M118" i="1"/>
  <c r="L118" i="1"/>
  <c r="K118" i="1"/>
  <c r="J118" i="1"/>
  <c r="I118" i="1"/>
  <c r="G118" i="1"/>
  <c r="F118" i="1"/>
  <c r="E118" i="1"/>
  <c r="D118" i="1"/>
  <c r="O109" i="1"/>
  <c r="N109" i="1"/>
  <c r="M109" i="1"/>
  <c r="L109" i="1"/>
  <c r="K109" i="1"/>
  <c r="J109" i="1"/>
  <c r="I109" i="1"/>
  <c r="H109" i="1"/>
  <c r="F109" i="1"/>
  <c r="E109" i="1"/>
  <c r="D109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O95" i="1"/>
  <c r="N95" i="1"/>
  <c r="M95" i="1"/>
  <c r="L95" i="1"/>
  <c r="K95" i="1"/>
  <c r="J95" i="1"/>
  <c r="I95" i="1"/>
  <c r="H95" i="1"/>
  <c r="F95" i="1"/>
  <c r="E95" i="1"/>
  <c r="D95" i="1"/>
  <c r="O93" i="1"/>
  <c r="N93" i="1"/>
  <c r="M93" i="1"/>
  <c r="L93" i="1"/>
  <c r="K93" i="1"/>
  <c r="J93" i="1"/>
  <c r="I93" i="1"/>
  <c r="H93" i="1"/>
  <c r="G93" i="1"/>
  <c r="F93" i="1"/>
  <c r="E93" i="1"/>
  <c r="D93" i="1"/>
  <c r="O88" i="1"/>
  <c r="N88" i="1"/>
  <c r="M88" i="1"/>
  <c r="L88" i="1"/>
  <c r="K88" i="1"/>
  <c r="J88" i="1"/>
  <c r="I88" i="1"/>
  <c r="H88" i="1"/>
  <c r="G88" i="1"/>
  <c r="F88" i="1"/>
  <c r="E88" i="1"/>
  <c r="D88" i="1"/>
  <c r="O84" i="1"/>
  <c r="N84" i="1"/>
  <c r="M84" i="1"/>
  <c r="L84" i="1"/>
  <c r="K84" i="1"/>
  <c r="J84" i="1"/>
  <c r="I84" i="1"/>
  <c r="H84" i="1"/>
  <c r="G84" i="1"/>
  <c r="F84" i="1"/>
  <c r="E84" i="1"/>
  <c r="D84" i="1"/>
  <c r="O80" i="1"/>
  <c r="N80" i="1"/>
  <c r="M80" i="1"/>
  <c r="L80" i="1"/>
  <c r="K80" i="1"/>
  <c r="J80" i="1"/>
  <c r="I80" i="1"/>
  <c r="H80" i="1"/>
  <c r="G80" i="1"/>
  <c r="F80" i="1"/>
  <c r="E80" i="1"/>
  <c r="D80" i="1"/>
  <c r="O75" i="1"/>
  <c r="N75" i="1"/>
  <c r="M75" i="1"/>
  <c r="L75" i="1"/>
  <c r="K75" i="1"/>
  <c r="J75" i="1"/>
  <c r="I75" i="1"/>
  <c r="H75" i="1"/>
  <c r="G75" i="1"/>
  <c r="F75" i="1"/>
  <c r="E75" i="1"/>
  <c r="D75" i="1"/>
  <c r="O63" i="1"/>
  <c r="N63" i="1"/>
  <c r="M63" i="1"/>
  <c r="L63" i="1"/>
  <c r="K63" i="1"/>
  <c r="J63" i="1"/>
  <c r="I63" i="1"/>
  <c r="H63" i="1"/>
  <c r="G63" i="1"/>
  <c r="F63" i="1"/>
  <c r="E63" i="1"/>
  <c r="D63" i="1"/>
  <c r="O54" i="1"/>
  <c r="N54" i="1"/>
  <c r="M54" i="1"/>
  <c r="L54" i="1"/>
  <c r="K54" i="1"/>
  <c r="J54" i="1"/>
  <c r="I54" i="1"/>
  <c r="H54" i="1"/>
  <c r="G54" i="1"/>
  <c r="F54" i="1"/>
  <c r="E54" i="1"/>
  <c r="D54" i="1"/>
  <c r="O51" i="1"/>
  <c r="N51" i="1"/>
  <c r="M51" i="1"/>
  <c r="L51" i="1"/>
  <c r="K51" i="1"/>
  <c r="J51" i="1"/>
  <c r="I51" i="1"/>
  <c r="H51" i="1"/>
  <c r="G51" i="1"/>
  <c r="F51" i="1"/>
  <c r="E51" i="1"/>
  <c r="D51" i="1"/>
  <c r="O47" i="1"/>
  <c r="N47" i="1"/>
  <c r="M47" i="1"/>
  <c r="L47" i="1"/>
  <c r="K47" i="1"/>
  <c r="J47" i="1"/>
  <c r="I47" i="1"/>
  <c r="H47" i="1"/>
  <c r="G47" i="1"/>
  <c r="F47" i="1"/>
  <c r="E47" i="1"/>
  <c r="D47" i="1"/>
  <c r="O44" i="1"/>
  <c r="N44" i="1"/>
  <c r="M44" i="1"/>
  <c r="L44" i="1"/>
  <c r="K44" i="1"/>
  <c r="J44" i="1"/>
  <c r="I44" i="1"/>
  <c r="H44" i="1"/>
  <c r="G44" i="1"/>
  <c r="F44" i="1"/>
  <c r="E44" i="1"/>
  <c r="D44" i="1"/>
  <c r="O41" i="1"/>
  <c r="N41" i="1"/>
  <c r="M41" i="1"/>
  <c r="L41" i="1"/>
  <c r="K41" i="1"/>
  <c r="J41" i="1"/>
  <c r="I41" i="1"/>
  <c r="H41" i="1"/>
  <c r="G41" i="1"/>
  <c r="F41" i="1"/>
  <c r="E41" i="1"/>
  <c r="D41" i="1"/>
  <c r="O38" i="1"/>
  <c r="N38" i="1"/>
  <c r="M38" i="1"/>
  <c r="L38" i="1"/>
  <c r="K38" i="1"/>
  <c r="J38" i="1"/>
  <c r="I38" i="1"/>
  <c r="H38" i="1"/>
  <c r="G38" i="1"/>
  <c r="F38" i="1"/>
  <c r="E38" i="1"/>
  <c r="D38" i="1"/>
  <c r="O130" i="1" l="1"/>
  <c r="L130" i="1"/>
  <c r="N130" i="1"/>
  <c r="M79" i="1"/>
  <c r="D130" i="1"/>
  <c r="N79" i="1"/>
  <c r="M130" i="1"/>
  <c r="D79" i="1"/>
  <c r="O79" i="1"/>
  <c r="L79" i="1"/>
  <c r="K130" i="1"/>
  <c r="K79" i="1"/>
  <c r="J130" i="1"/>
  <c r="J79" i="1"/>
  <c r="I130" i="1"/>
  <c r="I79" i="1"/>
  <c r="H130" i="1"/>
  <c r="H79" i="1"/>
  <c r="G130" i="1"/>
  <c r="G79" i="1"/>
  <c r="F130" i="1"/>
  <c r="F79" i="1"/>
  <c r="E130" i="1"/>
  <c r="E79" i="1"/>
  <c r="E32" i="1"/>
  <c r="O32" i="1"/>
  <c r="N32" i="1"/>
  <c r="M32" i="1"/>
  <c r="L32" i="1"/>
  <c r="K32" i="1"/>
  <c r="J32" i="1"/>
  <c r="I32" i="1"/>
  <c r="H32" i="1"/>
  <c r="G32" i="1"/>
  <c r="F32" i="1"/>
  <c r="O27" i="1"/>
  <c r="N27" i="1"/>
  <c r="M27" i="1"/>
  <c r="L27" i="1"/>
  <c r="K27" i="1"/>
  <c r="J27" i="1"/>
  <c r="I27" i="1"/>
  <c r="H27" i="1"/>
  <c r="G27" i="1"/>
  <c r="F27" i="1"/>
  <c r="E27" i="1"/>
  <c r="O21" i="1"/>
  <c r="N21" i="1"/>
  <c r="M21" i="1"/>
  <c r="L21" i="1"/>
  <c r="K21" i="1"/>
  <c r="J21" i="1"/>
  <c r="I21" i="1"/>
  <c r="H21" i="1"/>
  <c r="G21" i="1"/>
  <c r="E21" i="1"/>
  <c r="E14" i="1"/>
  <c r="O14" i="1"/>
  <c r="N14" i="1"/>
  <c r="M14" i="1"/>
  <c r="L14" i="1"/>
  <c r="K14" i="1"/>
  <c r="J14" i="1"/>
  <c r="I14" i="1"/>
  <c r="H14" i="1"/>
  <c r="G14" i="1"/>
  <c r="F14" i="1"/>
  <c r="P158" i="1"/>
  <c r="P155" i="1"/>
  <c r="P153" i="1"/>
  <c r="P151" i="1"/>
  <c r="P150" i="1"/>
  <c r="P149" i="1"/>
  <c r="Q149" i="1" s="1"/>
  <c r="P148" i="1"/>
  <c r="Q148" i="1" s="1"/>
  <c r="P147" i="1"/>
  <c r="P145" i="1"/>
  <c r="Q145" i="1" s="1"/>
  <c r="P144" i="1"/>
  <c r="Q144" i="1" s="1"/>
  <c r="P143" i="1"/>
  <c r="Q143" i="1" s="1"/>
  <c r="P142" i="1"/>
  <c r="Q142" i="1" s="1"/>
  <c r="P140" i="1"/>
  <c r="P138" i="1"/>
  <c r="Q138" i="1" s="1"/>
  <c r="P137" i="1"/>
  <c r="P135" i="1"/>
  <c r="P134" i="1"/>
  <c r="P133" i="1"/>
  <c r="Q133" i="1" s="1"/>
  <c r="P132" i="1"/>
  <c r="Q132" i="1" s="1"/>
  <c r="P129" i="1"/>
  <c r="P128" i="1"/>
  <c r="P127" i="1"/>
  <c r="P126" i="1"/>
  <c r="P125" i="1"/>
  <c r="P124" i="1"/>
  <c r="P123" i="1"/>
  <c r="P122" i="1"/>
  <c r="P121" i="1"/>
  <c r="P120" i="1"/>
  <c r="P119" i="1"/>
  <c r="Q119" i="1" s="1"/>
  <c r="P116" i="1"/>
  <c r="P115" i="1"/>
  <c r="R115" i="1" s="1"/>
  <c r="P114" i="1"/>
  <c r="R114" i="1" s="1"/>
  <c r="P113" i="1"/>
  <c r="Q113" i="1" s="1"/>
  <c r="P112" i="1"/>
  <c r="Q112" i="1" s="1"/>
  <c r="P111" i="1"/>
  <c r="Q111" i="1" s="1"/>
  <c r="P108" i="1"/>
  <c r="P107" i="1"/>
  <c r="P106" i="1"/>
  <c r="P105" i="1"/>
  <c r="P104" i="1"/>
  <c r="P103" i="1"/>
  <c r="P102" i="1"/>
  <c r="P101" i="1"/>
  <c r="Q101" i="1" s="1"/>
  <c r="P99" i="1"/>
  <c r="P98" i="1"/>
  <c r="P97" i="1"/>
  <c r="P96" i="1"/>
  <c r="Q96" i="1" s="1"/>
  <c r="P94" i="1"/>
  <c r="Q94" i="1" s="1"/>
  <c r="P92" i="1"/>
  <c r="P91" i="1"/>
  <c r="P90" i="1"/>
  <c r="P89" i="1"/>
  <c r="Q89" i="1" s="1"/>
  <c r="P87" i="1"/>
  <c r="P86" i="1"/>
  <c r="P85" i="1"/>
  <c r="Q85" i="1" s="1"/>
  <c r="P83" i="1"/>
  <c r="P82" i="1"/>
  <c r="P81" i="1"/>
  <c r="Q81" i="1" s="1"/>
  <c r="P78" i="1"/>
  <c r="P77" i="1"/>
  <c r="P76" i="1"/>
  <c r="Q76" i="1" s="1"/>
  <c r="P74" i="1"/>
  <c r="P73" i="1"/>
  <c r="P72" i="1"/>
  <c r="R72" i="1" s="1"/>
  <c r="P71" i="1"/>
  <c r="R71" i="1" s="1"/>
  <c r="P70" i="1"/>
  <c r="Q70" i="1" s="1"/>
  <c r="P69" i="1"/>
  <c r="R69" i="1" s="1"/>
  <c r="P68" i="1"/>
  <c r="R68" i="1" s="1"/>
  <c r="P67" i="1"/>
  <c r="R67" i="1" s="1"/>
  <c r="P66" i="1"/>
  <c r="P65" i="1"/>
  <c r="P64" i="1"/>
  <c r="R64" i="1" s="1"/>
  <c r="P62" i="1"/>
  <c r="P61" i="1"/>
  <c r="P60" i="1"/>
  <c r="P58" i="1"/>
  <c r="P57" i="1"/>
  <c r="Q57" i="1" s="1"/>
  <c r="P56" i="1"/>
  <c r="P55" i="1"/>
  <c r="Q55" i="1" s="1"/>
  <c r="P52" i="1"/>
  <c r="P53" i="1"/>
  <c r="Q53" i="1" s="1"/>
  <c r="P50" i="1"/>
  <c r="P49" i="1"/>
  <c r="R49" i="1" s="1"/>
  <c r="P48" i="1"/>
  <c r="Q48" i="1" s="1"/>
  <c r="P46" i="1"/>
  <c r="P45" i="1"/>
  <c r="P42" i="1"/>
  <c r="Q42" i="1" s="1"/>
  <c r="P43" i="1"/>
  <c r="P40" i="1"/>
  <c r="R40" i="1" s="1"/>
  <c r="P39" i="1"/>
  <c r="P37" i="1"/>
  <c r="R37" i="1" s="1"/>
  <c r="P36" i="1"/>
  <c r="R36" i="1" s="1"/>
  <c r="P35" i="1"/>
  <c r="R35" i="1" s="1"/>
  <c r="P34" i="1"/>
  <c r="R34" i="1" s="1"/>
  <c r="P33" i="1"/>
  <c r="P30" i="1"/>
  <c r="R30" i="1" s="1"/>
  <c r="P29" i="1"/>
  <c r="R29" i="1" s="1"/>
  <c r="P28" i="1"/>
  <c r="P26" i="1"/>
  <c r="P25" i="1"/>
  <c r="P24" i="1"/>
  <c r="R24" i="1" s="1"/>
  <c r="P23" i="1"/>
  <c r="P22" i="1"/>
  <c r="Q17" i="1"/>
  <c r="P19" i="1"/>
  <c r="P20" i="1"/>
  <c r="Q15" i="1"/>
  <c r="Q116" i="1" l="1"/>
  <c r="R116" i="1"/>
  <c r="Q65" i="1"/>
  <c r="R65" i="1"/>
  <c r="Q45" i="1"/>
  <c r="Q39" i="1"/>
  <c r="R39" i="1"/>
  <c r="Q33" i="1"/>
  <c r="R33" i="1"/>
  <c r="Q28" i="1"/>
  <c r="R28" i="1"/>
  <c r="Q25" i="1"/>
  <c r="R25" i="1"/>
  <c r="Q19" i="1"/>
  <c r="R158" i="1"/>
  <c r="Q158" i="1"/>
  <c r="P157" i="1"/>
  <c r="P154" i="1"/>
  <c r="Q154" i="1" s="1"/>
  <c r="Q155" i="1"/>
  <c r="P152" i="1"/>
  <c r="Q152" i="1" s="1"/>
  <c r="Q153" i="1"/>
  <c r="Q151" i="1"/>
  <c r="Q150" i="1"/>
  <c r="P146" i="1"/>
  <c r="Q146" i="1" s="1"/>
  <c r="Q147" i="1"/>
  <c r="P139" i="1"/>
  <c r="Q139" i="1" s="1"/>
  <c r="Q140" i="1"/>
  <c r="P136" i="1"/>
  <c r="Q137" i="1"/>
  <c r="Q135" i="1"/>
  <c r="Q134" i="1"/>
  <c r="Q126" i="1"/>
  <c r="Q129" i="1"/>
  <c r="Q123" i="1"/>
  <c r="Q124" i="1"/>
  <c r="Q125" i="1"/>
  <c r="Q127" i="1"/>
  <c r="Q128" i="1"/>
  <c r="R122" i="1"/>
  <c r="Q122" i="1"/>
  <c r="R121" i="1"/>
  <c r="Q121" i="1"/>
  <c r="Q120" i="1"/>
  <c r="Q115" i="1"/>
  <c r="Q114" i="1"/>
  <c r="R111" i="1"/>
  <c r="R108" i="1"/>
  <c r="Q108" i="1"/>
  <c r="R107" i="1"/>
  <c r="Q107" i="1"/>
  <c r="R106" i="1"/>
  <c r="Q106" i="1"/>
  <c r="R105" i="1"/>
  <c r="Q105" i="1"/>
  <c r="R104" i="1"/>
  <c r="Q104" i="1"/>
  <c r="Q103" i="1"/>
  <c r="R102" i="1"/>
  <c r="Q102" i="1"/>
  <c r="Q99" i="1"/>
  <c r="Q98" i="1"/>
  <c r="R97" i="1"/>
  <c r="Q97" i="1"/>
  <c r="Q92" i="1"/>
  <c r="Q91" i="1"/>
  <c r="R90" i="1"/>
  <c r="Q90" i="1"/>
  <c r="Q86" i="1"/>
  <c r="R87" i="1"/>
  <c r="Q87" i="1"/>
  <c r="Q83" i="1"/>
  <c r="R82" i="1"/>
  <c r="Q82" i="1"/>
  <c r="R78" i="1"/>
  <c r="Q78" i="1"/>
  <c r="R77" i="1"/>
  <c r="Q77" i="1"/>
  <c r="Q74" i="1"/>
  <c r="Q73" i="1"/>
  <c r="Q71" i="1"/>
  <c r="Q72" i="1"/>
  <c r="Q69" i="1"/>
  <c r="Q68" i="1"/>
  <c r="Q66" i="1"/>
  <c r="Q67" i="1"/>
  <c r="Q64" i="1"/>
  <c r="R61" i="1"/>
  <c r="Q61" i="1"/>
  <c r="R62" i="1"/>
  <c r="Q62" i="1"/>
  <c r="R60" i="1"/>
  <c r="Q60" i="1"/>
  <c r="R58" i="1"/>
  <c r="Q58" i="1"/>
  <c r="Q56" i="1"/>
  <c r="Q52" i="1"/>
  <c r="R50" i="1"/>
  <c r="Q50" i="1"/>
  <c r="Q49" i="1"/>
  <c r="R46" i="1"/>
  <c r="Q46" i="1"/>
  <c r="Q43" i="1"/>
  <c r="Q40" i="1"/>
  <c r="Q37" i="1"/>
  <c r="Q36" i="1"/>
  <c r="Q35" i="1"/>
  <c r="Q34" i="1"/>
  <c r="Q30" i="1"/>
  <c r="Q29" i="1"/>
  <c r="Q26" i="1"/>
  <c r="Q24" i="1"/>
  <c r="Q23" i="1"/>
  <c r="Q22" i="1"/>
  <c r="Q20" i="1"/>
  <c r="P141" i="1"/>
  <c r="Q141" i="1" s="1"/>
  <c r="P131" i="1"/>
  <c r="Q131" i="1" s="1"/>
  <c r="P118" i="1"/>
  <c r="Q118" i="1" s="1"/>
  <c r="R110" i="1"/>
  <c r="P109" i="1"/>
  <c r="Q109" i="1" s="1"/>
  <c r="R101" i="1"/>
  <c r="P100" i="1"/>
  <c r="Q100" i="1" s="1"/>
  <c r="P95" i="1"/>
  <c r="Q95" i="1" s="1"/>
  <c r="P93" i="1"/>
  <c r="Q93" i="1" s="1"/>
  <c r="R89" i="1"/>
  <c r="P88" i="1"/>
  <c r="Q88" i="1" s="1"/>
  <c r="P84" i="1"/>
  <c r="Q84" i="1" s="1"/>
  <c r="R81" i="1"/>
  <c r="P80" i="1"/>
  <c r="Q80" i="1" s="1"/>
  <c r="P75" i="1"/>
  <c r="Q75" i="1" s="1"/>
  <c r="P63" i="1"/>
  <c r="Q63" i="1" s="1"/>
  <c r="R55" i="1"/>
  <c r="P54" i="1"/>
  <c r="Q54" i="1" s="1"/>
  <c r="R53" i="1"/>
  <c r="P51" i="1"/>
  <c r="Q51" i="1" s="1"/>
  <c r="R48" i="1"/>
  <c r="P47" i="1"/>
  <c r="Q47" i="1" s="1"/>
  <c r="P44" i="1"/>
  <c r="Q44" i="1" s="1"/>
  <c r="R42" i="1"/>
  <c r="P41" i="1"/>
  <c r="Q41" i="1" s="1"/>
  <c r="P38" i="1"/>
  <c r="Q38" i="1" s="1"/>
  <c r="P32" i="1"/>
  <c r="E13" i="1"/>
  <c r="P21" i="1"/>
  <c r="Q21" i="1" s="1"/>
  <c r="P14" i="1"/>
  <c r="P27" i="1"/>
  <c r="Q27" i="1" s="1"/>
  <c r="L31" i="1"/>
  <c r="F13" i="1"/>
  <c r="N31" i="1"/>
  <c r="O31" i="1"/>
  <c r="K31" i="1"/>
  <c r="J31" i="1"/>
  <c r="M31" i="1"/>
  <c r="F31" i="1"/>
  <c r="G31" i="1"/>
  <c r="H31" i="1"/>
  <c r="I31" i="1"/>
  <c r="E31" i="1"/>
  <c r="G13" i="1"/>
  <c r="M13" i="1"/>
  <c r="N13" i="1"/>
  <c r="O13" i="1"/>
  <c r="H13" i="1"/>
  <c r="I13" i="1"/>
  <c r="J13" i="1"/>
  <c r="K13" i="1"/>
  <c r="L13" i="1"/>
  <c r="D21" i="1"/>
  <c r="D32" i="1"/>
  <c r="D27" i="1"/>
  <c r="D14" i="1"/>
  <c r="Q136" i="1" l="1"/>
  <c r="R136" i="1"/>
  <c r="Q14" i="1"/>
  <c r="Q32" i="1"/>
  <c r="Q157" i="1"/>
  <c r="P156" i="1"/>
  <c r="Q156" i="1" s="1"/>
  <c r="P130" i="1"/>
  <c r="P79" i="1"/>
  <c r="P31" i="1"/>
  <c r="P13" i="1"/>
  <c r="Q13" i="1" s="1"/>
  <c r="R63" i="1"/>
  <c r="R84" i="1"/>
  <c r="R21" i="1"/>
  <c r="R44" i="1"/>
  <c r="R32" i="1"/>
  <c r="R51" i="1"/>
  <c r="R54" i="1"/>
  <c r="R41" i="1"/>
  <c r="R88" i="1"/>
  <c r="R93" i="1"/>
  <c r="R95" i="1"/>
  <c r="R109" i="1"/>
  <c r="R38" i="1"/>
  <c r="R47" i="1"/>
  <c r="R75" i="1"/>
  <c r="R80" i="1"/>
  <c r="R118" i="1"/>
  <c r="R100" i="1"/>
  <c r="R27" i="1"/>
  <c r="M159" i="1"/>
  <c r="G159" i="1"/>
  <c r="N159" i="1"/>
  <c r="E159" i="1"/>
  <c r="O12" i="1"/>
  <c r="O159" i="1"/>
  <c r="L159" i="1"/>
  <c r="F159" i="1"/>
  <c r="R157" i="1"/>
  <c r="D13" i="1"/>
  <c r="K159" i="1"/>
  <c r="J159" i="1"/>
  <c r="I159" i="1"/>
  <c r="H159" i="1"/>
  <c r="E12" i="1"/>
  <c r="L12" i="1"/>
  <c r="K12" i="1"/>
  <c r="J12" i="1"/>
  <c r="I12" i="1"/>
  <c r="H12" i="1"/>
  <c r="N12" i="1"/>
  <c r="M12" i="1"/>
  <c r="G12" i="1"/>
  <c r="F12" i="1"/>
  <c r="D31" i="1"/>
  <c r="R156" i="1" l="1"/>
  <c r="P12" i="1"/>
  <c r="Q31" i="1"/>
  <c r="Q130" i="1"/>
  <c r="R79" i="1"/>
  <c r="Q79" i="1"/>
  <c r="R31" i="1"/>
  <c r="P159" i="1"/>
  <c r="D159" i="1"/>
  <c r="D12" i="1"/>
  <c r="Q12" i="1" l="1"/>
  <c r="Q159" i="1"/>
  <c r="R159" i="1"/>
</calcChain>
</file>

<file path=xl/sharedStrings.xml><?xml version="1.0" encoding="utf-8"?>
<sst xmlns="http://schemas.openxmlformats.org/spreadsheetml/2006/main" count="325" uniqueCount="325">
  <si>
    <t>UNIDAD TÉCNICA EJECUTORA DE TITULACIÓN DE TERRENOS DEL ESTADO</t>
  </si>
  <si>
    <t xml:space="preserve">DEPARTAMENTO ADMINISTRATIVO Y FINANCIERO </t>
  </si>
  <si>
    <t>VALORES EN RD$</t>
  </si>
  <si>
    <t>Gasto Devengado</t>
  </si>
  <si>
    <t>Junio</t>
  </si>
  <si>
    <t>REMUNERACIONES Y CONTRIBUCIONES</t>
  </si>
  <si>
    <t>2.1.1</t>
  </si>
  <si>
    <t xml:space="preserve">   REMUNERACIONES</t>
  </si>
  <si>
    <t xml:space="preserve">2.1.1.1.01 </t>
  </si>
  <si>
    <t>Sueldos empleados fijos</t>
  </si>
  <si>
    <t>2.1.1.2.08</t>
  </si>
  <si>
    <t>Empleados temporales</t>
  </si>
  <si>
    <t>2.1.1.2.11</t>
  </si>
  <si>
    <t>Interinato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</si>
  <si>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</si>
  <si>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</si>
  <si>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</si>
  <si>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</si>
  <si>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</si>
  <si>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</si>
  <si>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</si>
  <si>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 xml:space="preserve">   SOBRESUELDOS</t>
  </si>
  <si>
    <t>2.1.2.2.05</t>
  </si>
  <si>
    <t>Compensación servicios de seguridad</t>
  </si>
  <si>
    <t>2.1.2.2.06</t>
  </si>
  <si>
    <t>Incentivo por Rendimiento Individual</t>
  </si>
  <si>
    <t>2.1.2.2.09</t>
  </si>
  <si>
    <t>Bono por desempeño a servidores de carrera</t>
  </si>
  <si>
    <t>2.1.2.2.10</t>
  </si>
  <si>
    <t>Compensación por cumplimiento de indicadores del MAP</t>
  </si>
  <si>
    <t>2.1.5</t>
  </si>
  <si>
    <t xml:space="preserve">   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</si>
  <si>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</si>
  <si>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</si>
  <si>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</si>
  <si>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</si>
  <si>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</si>
  <si>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</si>
  <si>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CONTRATACIÓN DE SERVICIOS</t>
  </si>
  <si>
    <t>2.2.1</t>
  </si>
  <si>
    <t xml:space="preserve">   SERVICIOS BÁSICOS</t>
  </si>
  <si>
    <t>2.2.1.3.01</t>
  </si>
  <si>
    <t>Teléfono local</t>
  </si>
  <si>
    <t>2.2.1.5.01</t>
  </si>
  <si>
    <t>Servicio de internet y televisión por cable</t>
  </si>
  <si>
    <t>2.2.1.6.01</t>
  </si>
  <si>
    <t>Energía eléctrica</t>
  </si>
  <si>
    <t>2.2.1.7.01</t>
  </si>
  <si>
    <t>Agua</t>
  </si>
  <si>
    <t>2.2.1.8.01</t>
  </si>
  <si>
    <t>Recolección de residuos</t>
  </si>
  <si>
    <t>2.2.2</t>
  </si>
  <si>
    <t xml:space="preserve">    PUBLICIDAD, IMPRESIÓN Y ENCUADERNACIÓN</t>
  </si>
  <si>
    <t>2.2.2.1.03</t>
  </si>
  <si>
    <t>Publicaciones de avisos oficiales</t>
  </si>
  <si>
    <t>2.2.2.2.01</t>
  </si>
  <si>
    <t>Impresión, encuadernación y rotulación</t>
  </si>
  <si>
    <t>2.2.3</t>
  </si>
  <si>
    <t xml:space="preserve">    VIÁTICOS</t>
  </si>
  <si>
    <t>2.2.3.1.01</t>
  </si>
  <si>
    <t>Viáticos dentro del país</t>
  </si>
  <si>
    <t>2.2.3.2.01</t>
  </si>
  <si>
    <t>Viaticos fuera del país</t>
  </si>
  <si>
    <t>2.2.4</t>
  </si>
  <si>
    <t xml:space="preserve">    TRANSPORTE Y ALMACENAJE</t>
  </si>
  <si>
    <t>2.2.4.1.01</t>
  </si>
  <si>
    <t>Pasajes y gastos de transporte</t>
  </si>
  <si>
    <t>2.2.4.4.01</t>
  </si>
  <si>
    <t>Peaje</t>
  </si>
  <si>
    <t>2.2.5</t>
  </si>
  <si>
    <t xml:space="preserve">    ALQUILERES Y RENTAS   </t>
  </si>
  <si>
    <t>2.2.5.1.01</t>
  </si>
  <si>
    <t>Alquileres y rentas de edificaciones y locales</t>
  </si>
  <si>
    <t>2.2.5.4.01</t>
  </si>
  <si>
    <t>Alquileres de equipos de transporte, tracción y elevación</t>
  </si>
  <si>
    <t>2.2.5.9.01</t>
  </si>
  <si>
    <t>Licencias Informáticas</t>
  </si>
  <si>
    <t>2.2.6</t>
  </si>
  <si>
    <t xml:space="preserve">   SEGUROS  </t>
  </si>
  <si>
    <t>2.2.6.2.01</t>
  </si>
  <si>
    <t>Seguro de bienes muebles</t>
  </si>
  <si>
    <t>2.2.6.3.01</t>
  </si>
  <si>
    <t>Seguros de personas</t>
  </si>
  <si>
    <t>2.2.7</t>
  </si>
  <si>
    <t>2.2.7.1.01</t>
  </si>
  <si>
    <t>Reparaciones y mantenimientos menores en edificaciones</t>
  </si>
  <si>
    <t>2.2.7.1.07</t>
  </si>
  <si>
    <t>Mantenimiento, reparación, servicios de pintura y sus derivados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</si>
  <si>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</si>
  <si>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</si>
  <si>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</si>
  <si>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</si>
  <si>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</si>
  <si>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</si>
  <si>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</si>
  <si>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</si>
  <si>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</si>
  <si>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</si>
  <si>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</t>
  </si>
  <si>
    <t xml:space="preserve">   OTROS SERVICIOS NO INCLUIDOS EN CONCEPTOS ANTERIORES</t>
  </si>
  <si>
    <t>2.2.8.2.01</t>
  </si>
  <si>
    <t>Comisiones y gastos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</si>
  <si>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</si>
  <si>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</si>
  <si>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</si>
  <si>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</si>
  <si>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</si>
  <si>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</si>
  <si>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</si>
  <si>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Eventos generales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</si>
  <si>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</si>
  <si>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</si>
  <si>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</si>
  <si>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</si>
  <si>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</si>
  <si>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</si>
  <si>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</si>
  <si>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</si>
  <si>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</si>
  <si>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</si>
  <si>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</si>
  <si>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</si>
  <si>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2.2.9</t>
  </si>
  <si>
    <t xml:space="preserve">   OTRAS CONTRATACIONES DE SERVICIOS</t>
  </si>
  <si>
    <t>2.2.9.1.01</t>
  </si>
  <si>
    <t>Otras contrataciones de servicios</t>
  </si>
  <si>
    <t>2.2.9.2.01</t>
  </si>
  <si>
    <t>Servicios de alimentación</t>
  </si>
  <si>
    <t>2.2.9.2.03</t>
  </si>
  <si>
    <t>Servicios de Catering</t>
  </si>
  <si>
    <t xml:space="preserve">MATERIALES Y SUMINISTROS </t>
  </si>
  <si>
    <t>2.3.1</t>
  </si>
  <si>
    <t xml:space="preserve">   ALIMENTOS Y PRODUCTOS AGROFORESTALES</t>
  </si>
  <si>
    <t>2.3.1.1.01</t>
  </si>
  <si>
    <t>Alimentos y bebidas para personas</t>
  </si>
  <si>
    <t>2.3.1.3.03</t>
  </si>
  <si>
    <t>Productos forestales</t>
  </si>
  <si>
    <t>2.3.1.4.01</t>
  </si>
  <si>
    <t>Madera, corcho y sus manufacturas</t>
  </si>
  <si>
    <t>2.3.2</t>
  </si>
  <si>
    <t xml:space="preserve">   TEXTILES Y VESTUARIOS</t>
  </si>
  <si>
    <t>2.3.2.1.01</t>
  </si>
  <si>
    <t>Hilados, fibras, telas y útiles de costura</t>
  </si>
  <si>
    <t>2.3.2.2.01</t>
  </si>
  <si>
    <t>Acabados textiles</t>
  </si>
  <si>
    <t>2.3.2.3.01</t>
  </si>
  <si>
    <t>Prendas y accesorios de vestir</t>
  </si>
  <si>
    <t>2.3.3</t>
  </si>
  <si>
    <t xml:space="preserve">   PAPEL, CARTÓN E IMPRESOS</t>
  </si>
  <si>
    <t>2.3.3.1.01</t>
  </si>
  <si>
    <t>Papel de escritorio</t>
  </si>
  <si>
    <t>2.3.3.2.01</t>
  </si>
  <si>
    <t>Papel y cartón</t>
  </si>
  <si>
    <t>2.3.3.3.01</t>
  </si>
  <si>
    <t>Productos de artes gráficas</t>
  </si>
  <si>
    <t>2.3.3.6.01</t>
  </si>
  <si>
    <t>Especies timbrados y valoradas</t>
  </si>
  <si>
    <t>2.3.4</t>
  </si>
  <si>
    <t xml:space="preserve">   PRODUCTOS FARMACÉUTICOS</t>
  </si>
  <si>
    <t>2.3.4.1.01</t>
  </si>
  <si>
    <t>Productos medicinales para uso humano</t>
  </si>
  <si>
    <t>2.3.5</t>
  </si>
  <si>
    <t xml:space="preserve">   CUERO, CAUCHO Y PLÁSTICO</t>
  </si>
  <si>
    <t>2.3.5.2.01</t>
  </si>
  <si>
    <t>Artículos de cuero</t>
  </si>
  <si>
    <t>2.3.5.3.01</t>
  </si>
  <si>
    <t>Llantas y neumáticos</t>
  </si>
  <si>
    <t>2.3.5.4.01</t>
  </si>
  <si>
    <t>Artículos de caucho</t>
  </si>
  <si>
    <t>2.3.5.5.01</t>
  </si>
  <si>
    <t>Plástico</t>
  </si>
  <si>
    <t>2.3.6</t>
  </si>
  <si>
    <t xml:space="preserve">   PRODUCTOS DE MINERALES, METÁLICOS Y NO METÁLICOS</t>
  </si>
  <si>
    <t>2.3.6.1.01</t>
  </si>
  <si>
    <t>Productos de cemento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</si>
  <si>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</si>
  <si>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</si>
  <si>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</si>
  <si>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</si>
  <si>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</si>
  <si>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</si>
  <si>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</si>
  <si>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</si>
  <si>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</si>
  <si>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</si>
  <si>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2.3.7</t>
  </si>
  <si>
    <t xml:space="preserve">   COMBUSTIBLE, LUBRICANTES, PRODUCTOS QUÍMICOS Y CONEXOS</t>
  </si>
  <si>
    <t>2.3.7.1.01</t>
  </si>
  <si>
    <t>Gasolina</t>
  </si>
  <si>
    <t>2.3.7.1.02</t>
  </si>
  <si>
    <t>Gasoil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</si>
  <si>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</si>
  <si>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</si>
  <si>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</si>
  <si>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</si>
  <si>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</si>
  <si>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</si>
  <si>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</si>
  <si>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</si>
  <si>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</si>
  <si>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</si>
  <si>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</si>
  <si>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</si>
  <si>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</t>
  </si>
  <si>
    <t xml:space="preserve">   PRODUCTOS Y ÚTILES VARIOS</t>
  </si>
  <si>
    <t>2.3.9.1.01</t>
  </si>
  <si>
    <t>Útiles y materiales de limpieza e higiene</t>
  </si>
  <si>
    <t>2.3.9.2.01</t>
  </si>
  <si>
    <t>Útiles y materiales de escritorio, oficina e informática</t>
  </si>
  <si>
    <t>2.3.9.2.02</t>
  </si>
  <si>
    <t>Útiles y materiales escolares y de enseñanzas</t>
  </si>
  <si>
    <t>2.3.9.3.01</t>
  </si>
  <si>
    <t>Útiles menores médico, quirúrgicos o de laboratorio</t>
  </si>
  <si>
    <t>2.3.9.5.01</t>
  </si>
  <si>
    <t>Útiles de cocina y comedor</t>
  </si>
  <si>
    <t>2.3.9.6.01</t>
  </si>
  <si>
    <t>Productos eléctricos y afines</t>
  </si>
  <si>
    <t>2.3.9.8.01</t>
  </si>
  <si>
    <t>Repuestos</t>
  </si>
  <si>
    <t>2.3.9.8.02</t>
  </si>
  <si>
    <t>Accesorios</t>
  </si>
  <si>
    <t>2.3.9.9.01</t>
  </si>
  <si>
    <t>Productos y Utiles Varios n.i.p</t>
  </si>
  <si>
    <t>2.3.9.9.04</t>
  </si>
  <si>
    <t>Productos y útiles de defensa y seguridad</t>
  </si>
  <si>
    <t>2.3.9.9.05</t>
  </si>
  <si>
    <t>Productos y útiles diversos</t>
  </si>
  <si>
    <t>BIENES MUEBLES, INMUEBLES E INTANGIBLES</t>
  </si>
  <si>
    <t>2.6.1</t>
  </si>
  <si>
    <t xml:space="preserve">   MOBILIARIO Y EQUIPO   </t>
  </si>
  <si>
    <t>2.6.1.1.01</t>
  </si>
  <si>
    <t>Muebles, equipos de oficina y estantería</t>
  </si>
  <si>
    <t>2.6.1.2.01</t>
  </si>
  <si>
    <t>Muebles de alojamiento</t>
  </si>
  <si>
    <t>2.6.1.3.01</t>
  </si>
  <si>
    <t>Equipos de tecnología de la información y comunicación</t>
  </si>
  <si>
    <t>2.6.1.4.01</t>
  </si>
  <si>
    <t>Electrodomésticos</t>
  </si>
  <si>
    <t>2.6.2</t>
  </si>
  <si>
    <t xml:space="preserve">   MOBILIARIOS Y EQUIPOS DE AUDIO, AUDIOVISUAL, RECREATIVO Y EDUCACIONAL</t>
  </si>
  <si>
    <t>2.6.2.1.01</t>
  </si>
  <si>
    <t>Equipos y Aparatos Audiovisuales</t>
  </si>
  <si>
    <t>2.6.2.3.01</t>
  </si>
  <si>
    <t>Cámaras fotográficas y de video</t>
  </si>
  <si>
    <t>2.6.3</t>
  </si>
  <si>
    <t xml:space="preserve">   EQUIPO E INSTRUMENTAL, CIENTÍFICO Y LABORATORIO</t>
  </si>
  <si>
    <t>2.6.3.4.01</t>
  </si>
  <si>
    <t>Equipos e instrumentos de medición científica</t>
  </si>
  <si>
    <t>2.6.4</t>
  </si>
  <si>
    <t xml:space="preserve">   VEHÍCULOS Y EQUIPOS DE TRANSPORTE, TRACCIÓN Y ELEVACIÓN</t>
  </si>
  <si>
    <t>2.6.4.1.01</t>
  </si>
  <si>
    <t>Automóviles y camiones</t>
  </si>
  <si>
    <t>2.6.4.3.01</t>
  </si>
  <si>
    <t>Equipo aeronáutico</t>
  </si>
  <si>
    <t>2.6.4.6.01</t>
  </si>
  <si>
    <t>Equipo de tracción</t>
  </si>
  <si>
    <t>2.6.4.8.01</t>
  </si>
  <si>
    <t>Otros equipos de transporte</t>
  </si>
  <si>
    <t>2.6.5</t>
  </si>
  <si>
    <t xml:space="preserve">   MAQUINARIAS, OTROS EQUIPOS Y HERRAMIENTAS</t>
  </si>
  <si>
    <t>2.6.5.2.01</t>
  </si>
  <si>
    <t>Maquinaria y equipo industrial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</si>
  <si>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</si>
  <si>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</si>
  <si>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</si>
  <si>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</si>
  <si>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</si>
  <si>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</si>
  <si>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2.6.5.7.01</t>
  </si>
  <si>
    <t>Máquinas-herramientas</t>
  </si>
  <si>
    <t>2.6.6</t>
  </si>
  <si>
    <t xml:space="preserve">   EQUIPOS DE DEFENSA Y SEGURIDAD</t>
  </si>
  <si>
    <t>2.6.6.2.01</t>
  </si>
  <si>
    <t>Equipos de seguridad</t>
  </si>
  <si>
    <t>2.6.8</t>
  </si>
  <si>
    <t xml:space="preserve">   BIENES INTANGIBLES</t>
  </si>
  <si>
    <t>2.6.8.3.01</t>
  </si>
  <si>
    <t>Programas de informática</t>
  </si>
  <si>
    <t>OBRAS</t>
  </si>
  <si>
    <t>2.7.1</t>
  </si>
  <si>
    <t xml:space="preserve">   OBRAS EN EDIFICACIONES</t>
  </si>
  <si>
    <t>2.7.1.2.01</t>
  </si>
  <si>
    <t>Obras para edificación no residencial</t>
  </si>
  <si>
    <t>Total General</t>
  </si>
  <si>
    <t>Observaciones:</t>
  </si>
  <si>
    <t>Revisado por:</t>
  </si>
  <si>
    <t>Enc. División Financiera</t>
  </si>
  <si>
    <t>Presupuesto Vigente</t>
  </si>
  <si>
    <t>Total Ejecutado</t>
  </si>
  <si>
    <t>Balance</t>
  </si>
  <si>
    <t>%</t>
  </si>
  <si>
    <t>Enero</t>
  </si>
  <si>
    <t>2.3.6.4.06</t>
  </si>
  <si>
    <t>Productos abrasivos</t>
  </si>
  <si>
    <t>2.3.6.2.03</t>
  </si>
  <si>
    <t>Productos de porcelana</t>
  </si>
  <si>
    <t>2.1.2.2.03</t>
  </si>
  <si>
    <t>Pago de horas extraordinarias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</si>
  <si>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</si>
  <si>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</si>
  <si>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</si>
  <si>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</si>
  <si>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</si>
  <si>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</si>
  <si>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</si>
  <si>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</si>
  <si>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</si>
  <si>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</si>
  <si>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r>
      <rPr>
        <u/>
        <sz val="10"/>
        <color theme="1"/>
        <rFont val="Arial"/>
        <family val="2"/>
      </rPr>
      <t>Presupuesto Aprobado</t>
    </r>
    <r>
      <rPr>
        <sz val="10"/>
        <color theme="1"/>
        <rFont val="Arial"/>
        <family val="2"/>
      </rPr>
      <t>: Se refiere al presupuesto aprobado en la Ley de Presupuesto General del Estado.</t>
    </r>
  </si>
  <si>
    <r>
      <rPr>
        <u/>
        <sz val="10"/>
        <color theme="1"/>
        <rFont val="Arial"/>
        <family val="2"/>
      </rPr>
      <t>Presupuesto Modificado</t>
    </r>
    <r>
      <rPr>
        <sz val="10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</si>
  <si>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10"/>
        <color theme="1"/>
        <rFont val="Arial"/>
        <family val="2"/>
      </rPr>
      <t>Total Devengado</t>
    </r>
    <r>
      <rPr>
        <sz val="10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</si>
  <si>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SERVICIOS DE CONSERVACIÓN, REPARACIONES MENORES E INSTALACIONES TEMPORALES</t>
  </si>
  <si>
    <t>2.  GASTOS</t>
  </si>
  <si>
    <t>DESCRIPCIÓN</t>
  </si>
  <si>
    <t>Arosa Echenique Benedicto</t>
  </si>
  <si>
    <t>Aprobado por:</t>
  </si>
  <si>
    <t xml:space="preserve">                          Preparado por:</t>
  </si>
  <si>
    <t xml:space="preserve">        María Altagracia Sánchez Ureña</t>
  </si>
  <si>
    <t xml:space="preserve">                Enc. Dpto. Administrativo Financiero</t>
  </si>
  <si>
    <t>Analista de Presupuesto</t>
  </si>
  <si>
    <t>Marian Chantal Then de Jesús</t>
  </si>
  <si>
    <t>EJECUCIÓN MENSUAL DE GASTOS Y APLICACIONES FINANCIERAS AGOSTO 2026</t>
  </si>
  <si>
    <t>2.2.7.2.05</t>
  </si>
  <si>
    <t>Mantenimiento y reparación de equipo de comunicación y audiovisuales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</si>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</sst>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1"/>
      <color rgb="FF0033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 tint="0.39994506668294322"/>
      </bottom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right" vertical="center"/>
    </xf>
    <xf numFmtId="39" fontId="6" fillId="0" borderId="0" xfId="1" applyNumberFormat="1" applyFont="1" applyBorder="1" applyAlignment="1">
      <alignment horizontal="right" vertical="center"/>
    </xf>
    <xf numFmtId="43" fontId="6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39" fontId="8" fillId="2" borderId="6" xfId="1" applyNumberFormat="1" applyFont="1" applyFill="1" applyBorder="1" applyAlignment="1">
      <alignment horizontal="center" vertical="center" wrapText="1"/>
    </xf>
    <xf numFmtId="39" fontId="10" fillId="3" borderId="16" xfId="1" applyNumberFormat="1" applyFont="1" applyFill="1" applyBorder="1" applyAlignment="1">
      <alignment horizontal="right" vertical="center"/>
    </xf>
    <xf numFmtId="39" fontId="10" fillId="3" borderId="8" xfId="1" applyNumberFormat="1" applyFont="1" applyFill="1" applyBorder="1" applyAlignment="1">
      <alignment horizontal="right" vertical="center"/>
    </xf>
    <xf numFmtId="10" fontId="10" fillId="3" borderId="10" xfId="1" applyNumberFormat="1" applyFont="1" applyFill="1" applyBorder="1" applyAlignment="1">
      <alignment horizontal="right" vertical="center"/>
    </xf>
    <xf numFmtId="43" fontId="11" fillId="0" borderId="0" xfId="1" applyFont="1" applyAlignment="1">
      <alignment vertical="center"/>
    </xf>
    <xf numFmtId="10" fontId="11" fillId="0" borderId="0" xfId="2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4" borderId="9" xfId="0" applyFont="1" applyFill="1" applyBorder="1" applyAlignment="1">
      <alignment horizontal="left" vertical="center" wrapText="1"/>
    </xf>
    <xf numFmtId="39" fontId="13" fillId="4" borderId="11" xfId="1" applyNumberFormat="1" applyFont="1" applyFill="1" applyBorder="1" applyAlignment="1">
      <alignment horizontal="right" vertical="center" shrinkToFit="1"/>
    </xf>
    <xf numFmtId="39" fontId="13" fillId="4" borderId="10" xfId="1" applyNumberFormat="1" applyFont="1" applyFill="1" applyBorder="1" applyAlignment="1">
      <alignment horizontal="right" vertical="center" shrinkToFit="1"/>
    </xf>
    <xf numFmtId="10" fontId="13" fillId="4" borderId="10" xfId="1" applyNumberFormat="1" applyFont="1" applyFill="1" applyBorder="1" applyAlignment="1">
      <alignment horizontal="right" vertical="center" shrinkToFit="1"/>
    </xf>
    <xf numFmtId="43" fontId="14" fillId="0" borderId="0" xfId="1" applyFont="1" applyAlignment="1">
      <alignment vertical="center"/>
    </xf>
    <xf numFmtId="0" fontId="12" fillId="5" borderId="9" xfId="0" applyFont="1" applyFill="1" applyBorder="1" applyAlignment="1">
      <alignment horizontal="center" vertical="center" wrapText="1"/>
    </xf>
    <xf numFmtId="39" fontId="5" fillId="5" borderId="11" xfId="1" applyNumberFormat="1" applyFont="1" applyFill="1" applyBorder="1" applyAlignment="1">
      <alignment horizontal="right" vertical="center"/>
    </xf>
    <xf numFmtId="39" fontId="5" fillId="5" borderId="10" xfId="1" applyNumberFormat="1" applyFont="1" applyFill="1" applyBorder="1" applyAlignment="1">
      <alignment horizontal="right" vertical="center"/>
    </xf>
    <xf numFmtId="10" fontId="5" fillId="5" borderId="10" xfId="1" applyNumberFormat="1" applyFont="1" applyFill="1" applyBorder="1" applyAlignment="1">
      <alignment horizontal="right" vertical="center"/>
    </xf>
    <xf numFmtId="43" fontId="15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39" fontId="6" fillId="0" borderId="11" xfId="1" applyNumberFormat="1" applyFont="1" applyFill="1" applyBorder="1" applyAlignment="1">
      <alignment horizontal="right" vertical="center"/>
    </xf>
    <xf numFmtId="39" fontId="6" fillId="0" borderId="10" xfId="1" applyNumberFormat="1" applyFont="1" applyFill="1" applyBorder="1" applyAlignment="1">
      <alignment horizontal="right" vertical="center"/>
    </xf>
    <xf numFmtId="10" fontId="6" fillId="0" borderId="10" xfId="1" applyNumberFormat="1" applyFont="1" applyFill="1" applyBorder="1" applyAlignment="1">
      <alignment horizontal="right" vertical="center"/>
    </xf>
    <xf numFmtId="43" fontId="16" fillId="0" borderId="0" xfId="1" applyFont="1" applyAlignment="1">
      <alignment vertical="center"/>
    </xf>
    <xf numFmtId="39" fontId="6" fillId="0" borderId="5" xfId="1" applyNumberFormat="1" applyFont="1" applyFill="1" applyBorder="1" applyAlignment="1">
      <alignment horizontal="right" vertical="center"/>
    </xf>
    <xf numFmtId="43" fontId="5" fillId="0" borderId="0" xfId="1" applyFont="1" applyBorder="1" applyAlignment="1">
      <alignment vertical="center"/>
    </xf>
    <xf numFmtId="39" fontId="6" fillId="0" borderId="6" xfId="1" applyNumberFormat="1" applyFont="1" applyFill="1" applyBorder="1" applyAlignment="1">
      <alignment horizontal="right" vertical="center"/>
    </xf>
    <xf numFmtId="39" fontId="11" fillId="5" borderId="11" xfId="1" applyNumberFormat="1" applyFont="1" applyFill="1" applyBorder="1" applyAlignment="1">
      <alignment horizontal="right" vertical="center"/>
    </xf>
    <xf numFmtId="10" fontId="11" fillId="5" borderId="10" xfId="1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/>
    </xf>
    <xf numFmtId="39" fontId="10" fillId="3" borderId="6" xfId="1" applyNumberFormat="1" applyFont="1" applyFill="1" applyBorder="1" applyAlignment="1">
      <alignment horizontal="right" vertical="center" shrinkToFit="1"/>
    </xf>
    <xf numFmtId="39" fontId="10" fillId="3" borderId="5" xfId="1" applyNumberFormat="1" applyFont="1" applyFill="1" applyBorder="1" applyAlignment="1">
      <alignment horizontal="right" vertical="center" shrinkToFit="1"/>
    </xf>
    <xf numFmtId="10" fontId="10" fillId="3" borderId="5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 applyBorder="1" applyAlignment="1">
      <alignment horizontal="right" vertical="center" wrapText="1"/>
    </xf>
    <xf numFmtId="49" fontId="6" fillId="0" borderId="0" xfId="1" applyNumberFormat="1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49" fontId="6" fillId="0" borderId="18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/>
    </xf>
    <xf numFmtId="39" fontId="6" fillId="0" borderId="19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39" fontId="6" fillId="0" borderId="0" xfId="1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/>
    </xf>
    <xf numFmtId="39" fontId="6" fillId="0" borderId="18" xfId="1" applyNumberFormat="1" applyFont="1" applyBorder="1" applyAlignment="1">
      <alignment horizontal="right" vertical="center"/>
    </xf>
    <xf numFmtId="10" fontId="6" fillId="0" borderId="5" xfId="1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vertical="center"/>
    </xf>
    <xf numFmtId="49" fontId="10" fillId="3" borderId="8" xfId="1" applyNumberFormat="1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/>
    </xf>
    <xf numFmtId="49" fontId="6" fillId="0" borderId="9" xfId="1" applyNumberFormat="1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5" xfId="1" applyNumberFormat="1" applyFont="1" applyFill="1" applyBorder="1" applyAlignment="1">
      <alignment horizontal="left" vertical="center" wrapText="1"/>
    </xf>
    <xf numFmtId="49" fontId="10" fillId="3" borderId="5" xfId="1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39" fontId="6" fillId="0" borderId="0" xfId="1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39" fontId="8" fillId="2" borderId="25" xfId="1" applyNumberFormat="1" applyFont="1" applyFill="1" applyBorder="1" applyAlignment="1">
      <alignment horizontal="center" vertical="center" wrapText="1"/>
    </xf>
    <xf numFmtId="39" fontId="6" fillId="0" borderId="0" xfId="0" applyNumberFormat="1" applyFont="1" applyAlignment="1">
      <alignment horizontal="left" vertical="center" wrapText="1"/>
    </xf>
    <xf numFmtId="49" fontId="6" fillId="0" borderId="26" xfId="1" applyNumberFormat="1" applyFont="1" applyFill="1" applyBorder="1" applyAlignment="1">
      <alignment horizontal="center" vertical="center"/>
    </xf>
    <xf numFmtId="39" fontId="6" fillId="0" borderId="0" xfId="1" applyNumberFormat="1" applyFont="1" applyBorder="1" applyAlignment="1">
      <alignment vertical="center" wrapText="1"/>
    </xf>
    <xf numFmtId="39" fontId="6" fillId="0" borderId="0" xfId="1" applyNumberFormat="1" applyFont="1" applyFill="1" applyBorder="1" applyAlignment="1">
      <alignment horizontal="right" vertical="center"/>
    </xf>
    <xf numFmtId="39" fontId="6" fillId="0" borderId="1" xfId="1" applyNumberFormat="1" applyFont="1" applyBorder="1" applyAlignment="1">
      <alignment horizontal="right" vertical="center"/>
    </xf>
    <xf numFmtId="39" fontId="10" fillId="3" borderId="27" xfId="1" applyNumberFormat="1" applyFont="1" applyFill="1" applyBorder="1" applyAlignment="1">
      <alignment horizontal="right" vertical="center"/>
    </xf>
    <xf numFmtId="4" fontId="0" fillId="0" borderId="0" xfId="0" applyNumberFormat="1"/>
    <xf numFmtId="4" fontId="0" fillId="0" borderId="11" xfId="0" applyNumberFormat="1" applyBorder="1"/>
    <xf numFmtId="10" fontId="6" fillId="0" borderId="11" xfId="1" applyNumberFormat="1" applyFont="1" applyFill="1" applyBorder="1" applyAlignment="1">
      <alignment horizontal="right" vertical="center"/>
    </xf>
    <xf numFmtId="39" fontId="6" fillId="0" borderId="1" xfId="1" applyNumberFormat="1" applyFont="1" applyFill="1" applyBorder="1" applyAlignment="1">
      <alignment horizontal="right" vertical="center"/>
    </xf>
    <xf numFmtId="39" fontId="5" fillId="5" borderId="0" xfId="1" applyNumberFormat="1" applyFont="1" applyFill="1" applyBorder="1" applyAlignment="1">
      <alignment horizontal="right" vertical="center"/>
    </xf>
    <xf numFmtId="39" fontId="13" fillId="4" borderId="0" xfId="1" applyNumberFormat="1" applyFont="1" applyFill="1" applyBorder="1" applyAlignment="1">
      <alignment horizontal="right" vertical="center" shrinkToFit="1"/>
    </xf>
    <xf numFmtId="39" fontId="5" fillId="5" borderId="9" xfId="1" applyNumberFormat="1" applyFont="1" applyFill="1" applyBorder="1" applyAlignment="1">
      <alignment horizontal="right" vertical="center"/>
    </xf>
    <xf numFmtId="39" fontId="13" fillId="4" borderId="9" xfId="1" applyNumberFormat="1" applyFont="1" applyFill="1" applyBorder="1" applyAlignment="1">
      <alignment horizontal="right" vertical="center" shrinkToFit="1"/>
    </xf>
    <xf numFmtId="39" fontId="11" fillId="5" borderId="9" xfId="1" applyNumberFormat="1" applyFont="1" applyFill="1" applyBorder="1" applyAlignment="1">
      <alignment horizontal="right" vertical="center"/>
    </xf>
    <xf numFmtId="39" fontId="10" fillId="3" borderId="1" xfId="1" applyNumberFormat="1" applyFont="1" applyFill="1" applyBorder="1" applyAlignment="1">
      <alignment horizontal="right" vertical="center" shrinkToFit="1"/>
    </xf>
    <xf numFmtId="0" fontId="5" fillId="5" borderId="10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39" fontId="8" fillId="2" borderId="5" xfId="1" applyNumberFormat="1" applyFont="1" applyFill="1" applyBorder="1" applyAlignment="1">
      <alignment horizontal="center" vertical="center" wrapText="1"/>
    </xf>
    <xf numFmtId="39" fontId="11" fillId="5" borderId="10" xfId="1" applyNumberFormat="1" applyFont="1" applyFill="1" applyBorder="1" applyAlignment="1">
      <alignment horizontal="right" vertical="center"/>
    </xf>
    <xf numFmtId="4" fontId="0" fillId="0" borderId="6" xfId="0" applyNumberFormat="1" applyBorder="1"/>
    <xf numFmtId="4" fontId="0" fillId="0" borderId="9" xfId="0" applyNumberFormat="1" applyBorder="1"/>
    <xf numFmtId="39" fontId="6" fillId="0" borderId="9" xfId="1" applyNumberFormat="1" applyFont="1" applyFill="1" applyBorder="1" applyAlignment="1">
      <alignment horizontal="right" vertical="center"/>
    </xf>
    <xf numFmtId="10" fontId="6" fillId="0" borderId="6" xfId="1" applyNumberFormat="1" applyFont="1" applyFill="1" applyBorder="1" applyAlignment="1">
      <alignment horizontal="right" vertical="center"/>
    </xf>
    <xf numFmtId="39" fontId="6" fillId="0" borderId="6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9" fontId="8" fillId="2" borderId="12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8" fillId="2" borderId="3" xfId="1" applyNumberFormat="1" applyFont="1" applyFill="1" applyBorder="1" applyAlignment="1">
      <alignment horizontal="center" vertical="center" wrapText="1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14" xfId="1" applyNumberFormat="1" applyFont="1" applyFill="1" applyBorder="1" applyAlignment="1">
      <alignment horizontal="center" vertical="center" wrapText="1"/>
    </xf>
    <xf numFmtId="39" fontId="8" fillId="2" borderId="15" xfId="1" applyNumberFormat="1" applyFont="1" applyFill="1" applyBorder="1" applyAlignment="1">
      <alignment horizontal="center" vertical="center" wrapText="1"/>
    </xf>
    <xf numFmtId="39" fontId="8" fillId="2" borderId="13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0" fillId="0" borderId="0" xfId="0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0" fillId="0" borderId="0" xfId="0" applyAlignment="1">
      <alignment horizontal="center"/>
    </xf>
    <xf numFmtId="39" fontId="6" fillId="0" borderId="1" xfId="1" applyNumberFormat="1" applyFont="1" applyBorder="1" applyAlignment="1">
      <alignment horizontal="center" vertical="center"/>
    </xf>
    <xf numFmtId="39" fontId="6" fillId="0" borderId="0" xfId="1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544972</xdr:colOff>
      <xdr:row>0</xdr:row>
      <xdr:rowOff>152702</xdr:rowOff>
    </xdr:from>
    <xdr:to>
      <xdr:col>1</xdr:col>
      <xdr:colOff>2170664</xdr:colOff>
      <xdr:row>5</xdr:row>
      <xdr:rowOff>104907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AD203BA6-58EF-4AF3-9691-ECB9DC8E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89" y="152702"/>
          <a:ext cx="2227860" cy="7790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132990</xdr:colOff>
      <xdr:row>0</xdr:row>
      <xdr:rowOff>47625</xdr:rowOff>
    </xdr:from>
    <xdr:ext cx="1159503" cy="892969"/>
    <xdr:pic>
      <xdr:nvPicPr>
        <xdr:cNvPr id="3" name="Picture 1">
          <a:extLst>
            <a:ext uri="{FF2B5EF4-FFF2-40B4-BE49-F238E27FC236}">
              <a16:creationId xmlns:a16="http://schemas.microsoft.com/office/drawing/2014/main" id="{3EBFB365-4BAA-4738-B768-CA1F7E2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0428" y="47625"/>
          <a:ext cx="1159503" cy="89296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A1E-05B7-4CD7-9C04-3823897A4E68}">
  <sheetPr>
    <tabColor rgb="FF00B0F0"/>
  </sheetPr>
  <dimension ref="A1:AC176"/>
  <sheetViews>
    <sheetView showGridLines="0" tabSelected="1" view="pageBreakPreview" zoomScale="80" zoomScaleNormal="90" zoomScaleSheetLayoutView="80" workbookViewId="0">
      <selection activeCell="T164" sqref="T164"/>
    </sheetView>
  </sheetViews>
  <sheetFormatPr defaultColWidth="8.7109375" defaultRowHeight="12.75" x14ac:dyDescent="0.25"/>
  <cols>
    <col min="1" max="1" width="8.85546875" style="3" customWidth="1"/>
    <col min="2" max="2" width="49.42578125" style="4" customWidth="1"/>
    <col min="3" max="3" width="15.42578125" style="5" customWidth="1"/>
    <col min="4" max="10" width="15.140625" style="54" bestFit="1" customWidth="1"/>
    <col min="11" max="11" width="15" style="54" customWidth="1"/>
    <col min="12" max="12" width="0.140625" style="54" hidden="1" customWidth="1"/>
    <col min="13" max="13" width="8.42578125" style="54" hidden="1" customWidth="1"/>
    <col min="14" max="14" width="7.5703125" style="54" hidden="1" customWidth="1"/>
    <col min="15" max="15" width="1.42578125" style="54" hidden="1" customWidth="1"/>
    <col min="16" max="16" width="16.5703125" style="54" customWidth="1"/>
    <col min="17" max="17" width="15.42578125" style="54" customWidth="1"/>
    <col min="18" max="18" width="8.42578125" style="54" customWidth="1"/>
    <col min="19" max="20" width="18.7109375" style="7" bestFit="1" customWidth="1"/>
    <col min="21" max="21" width="10.28515625" style="3" bestFit="1" customWidth="1"/>
    <col min="22" max="16384" width="8.7109375" style="3"/>
  </cols>
  <sheetData>
    <row r="1" spans="1:21" x14ac:dyDescent="0.25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1" x14ac:dyDescent="0.25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1" ht="3" customHeight="1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1" ht="24" customHeight="1" x14ac:dyDescent="0.2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1" ht="14.25" customHeight="1" x14ac:dyDescent="0.25">
      <c r="A6" s="123" t="s">
        <v>0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</row>
    <row r="7" spans="1:21" ht="14.25" customHeight="1" x14ac:dyDescent="0.25">
      <c r="A7" s="124" t="s">
        <v>1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</row>
    <row r="8" spans="1:21" ht="15.75" customHeight="1" x14ac:dyDescent="0.25">
      <c r="A8" s="124" t="s">
        <v>321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</row>
    <row r="9" spans="1:21" ht="21.75" customHeight="1" x14ac:dyDescent="0.25">
      <c r="A9" s="125" t="s">
        <v>2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</row>
    <row r="10" spans="1:21" ht="31.5" customHeight="1" x14ac:dyDescent="0.25">
      <c r="A10" s="110" t="s">
        <v>313</v>
      </c>
      <c r="B10" s="111"/>
      <c r="C10" s="114" t="s">
        <v>287</v>
      </c>
      <c r="D10" s="120" t="s">
        <v>3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2"/>
      <c r="P10" s="116" t="s">
        <v>288</v>
      </c>
      <c r="Q10" s="116" t="s">
        <v>289</v>
      </c>
      <c r="R10" s="118" t="s">
        <v>290</v>
      </c>
      <c r="S10" s="8"/>
    </row>
    <row r="11" spans="1:21" ht="23.25" customHeight="1" x14ac:dyDescent="0.25">
      <c r="A11" s="112"/>
      <c r="B11" s="113"/>
      <c r="C11" s="115"/>
      <c r="D11" s="9" t="s">
        <v>291</v>
      </c>
      <c r="E11" s="80" t="s">
        <v>298</v>
      </c>
      <c r="F11" s="9" t="s">
        <v>299</v>
      </c>
      <c r="G11" s="9" t="s">
        <v>300</v>
      </c>
      <c r="H11" s="9" t="s">
        <v>301</v>
      </c>
      <c r="I11" s="9" t="s">
        <v>4</v>
      </c>
      <c r="J11" s="80" t="s">
        <v>302</v>
      </c>
      <c r="K11" s="102" t="s">
        <v>303</v>
      </c>
      <c r="L11" s="9" t="s">
        <v>304</v>
      </c>
      <c r="M11" s="9" t="s">
        <v>305</v>
      </c>
      <c r="N11" s="9" t="s">
        <v>306</v>
      </c>
      <c r="O11" s="9" t="s">
        <v>307</v>
      </c>
      <c r="P11" s="119"/>
      <c r="Q11" s="117"/>
      <c r="R11" s="119"/>
      <c r="S11" s="8"/>
    </row>
    <row r="12" spans="1:21" s="15" customFormat="1" ht="15.75" customHeight="1" x14ac:dyDescent="0.25">
      <c r="A12" s="63" t="s">
        <v>312</v>
      </c>
      <c r="B12" s="64"/>
      <c r="C12" s="10">
        <v>689248447</v>
      </c>
      <c r="D12" s="86">
        <f t="shared" ref="D12:P12" si="0">+D13+D31+D79+D130+D156</f>
        <v>29866247.93</v>
      </c>
      <c r="E12" s="11">
        <f t="shared" si="0"/>
        <v>31316189.619999994</v>
      </c>
      <c r="F12" s="11">
        <f t="shared" si="0"/>
        <v>46951923.139999993</v>
      </c>
      <c r="G12" s="11">
        <f t="shared" si="0"/>
        <v>35049268.480000004</v>
      </c>
      <c r="H12" s="11">
        <f t="shared" si="0"/>
        <v>65231271.880000003</v>
      </c>
      <c r="I12" s="11">
        <f t="shared" si="0"/>
        <v>58276284.589999996</v>
      </c>
      <c r="J12" s="86">
        <f t="shared" si="0"/>
        <v>49189095.120000005</v>
      </c>
      <c r="K12" s="11">
        <f t="shared" si="0"/>
        <v>34490826.68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350371107.44000006</v>
      </c>
      <c r="Q12" s="11">
        <f>C12-P12</f>
        <v>338877339.55999994</v>
      </c>
      <c r="R12" s="12">
        <f>P12/C12</f>
        <v>0.50833789900436299</v>
      </c>
      <c r="S12" s="13"/>
      <c r="T12" s="13"/>
      <c r="U12" s="14"/>
    </row>
    <row r="13" spans="1:21" s="15" customFormat="1" ht="18" customHeight="1" x14ac:dyDescent="0.25">
      <c r="A13" s="16">
        <v>2.1</v>
      </c>
      <c r="B13" s="65" t="s">
        <v>5</v>
      </c>
      <c r="C13" s="17">
        <v>410794296</v>
      </c>
      <c r="D13" s="17">
        <f>+D14+D21+D27</f>
        <v>25803530.649999999</v>
      </c>
      <c r="E13" s="18">
        <f>+E14+E21+E27</f>
        <v>26166791.759999994</v>
      </c>
      <c r="F13" s="18">
        <f t="shared" ref="F13:O13" si="1">+F14+F21+F27</f>
        <v>26744082.469999999</v>
      </c>
      <c r="G13" s="18">
        <f t="shared" si="1"/>
        <v>27293186.330000002</v>
      </c>
      <c r="H13" s="18">
        <f t="shared" si="1"/>
        <v>47710351.700000003</v>
      </c>
      <c r="I13" s="18">
        <f t="shared" si="1"/>
        <v>26470137.489999998</v>
      </c>
      <c r="J13" s="17">
        <f t="shared" si="1"/>
        <v>27006636.600000001</v>
      </c>
      <c r="K13" s="18">
        <f t="shared" si="1"/>
        <v>27066890.479999997</v>
      </c>
      <c r="L13" s="18">
        <f t="shared" si="1"/>
        <v>0</v>
      </c>
      <c r="M13" s="18">
        <f t="shared" si="1"/>
        <v>0</v>
      </c>
      <c r="N13" s="18">
        <f t="shared" si="1"/>
        <v>0</v>
      </c>
      <c r="O13" s="18">
        <f t="shared" si="1"/>
        <v>0</v>
      </c>
      <c r="P13" s="18">
        <f>+P14+P21+P27</f>
        <v>234261607.47999999</v>
      </c>
      <c r="Q13" s="18">
        <f t="shared" ref="Q13:Q77" si="2">C13-P13</f>
        <v>176532688.52000001</v>
      </c>
      <c r="R13" s="19">
        <f>P13/C13</f>
        <v>0.57026499579244394</v>
      </c>
      <c r="S13" s="20"/>
      <c r="T13" s="13"/>
    </row>
    <row r="14" spans="1:21" s="27" customFormat="1" ht="15" customHeight="1" x14ac:dyDescent="0.2">
      <c r="A14" s="21" t="s">
        <v>6</v>
      </c>
      <c r="B14" s="66" t="s">
        <v>7</v>
      </c>
      <c r="C14" s="22">
        <v>314341257.04000002</v>
      </c>
      <c r="D14" s="22">
        <f>SUM(D15:D20)</f>
        <v>21840483.329999998</v>
      </c>
      <c r="E14" s="23">
        <f>SUM(E15:E20)</f>
        <v>22153246.229999997</v>
      </c>
      <c r="F14" s="23">
        <f t="shared" ref="F14:O14" si="3">SUM(F15:F20)</f>
        <v>22667690.149999999</v>
      </c>
      <c r="G14" s="23">
        <f t="shared" si="3"/>
        <v>23173368.050000001</v>
      </c>
      <c r="H14" s="23">
        <f t="shared" si="3"/>
        <v>22861177.460000001</v>
      </c>
      <c r="I14" s="23">
        <f t="shared" si="3"/>
        <v>22147894.509999998</v>
      </c>
      <c r="J14" s="22">
        <f t="shared" si="3"/>
        <v>22734850</v>
      </c>
      <c r="K14" s="23">
        <f t="shared" si="3"/>
        <v>22876818.029999997</v>
      </c>
      <c r="L14" s="23">
        <f t="shared" si="3"/>
        <v>0</v>
      </c>
      <c r="M14" s="23">
        <f t="shared" si="3"/>
        <v>0</v>
      </c>
      <c r="N14" s="23">
        <f t="shared" si="3"/>
        <v>0</v>
      </c>
      <c r="O14" s="23">
        <f t="shared" si="3"/>
        <v>0</v>
      </c>
      <c r="P14" s="23">
        <f>SUM(P15:P20)</f>
        <v>180455527.75999999</v>
      </c>
      <c r="Q14" s="23">
        <f t="shared" ref="Q14:Q19" si="4">C14-P14</f>
        <v>133885729.28000003</v>
      </c>
      <c r="R14" s="24">
        <f>P14/C14</f>
        <v>0.57407522467544558</v>
      </c>
      <c r="S14" s="25"/>
      <c r="T14" s="26"/>
    </row>
    <row r="15" spans="1:21" ht="20.100000000000001" customHeight="1" x14ac:dyDescent="0.25">
      <c r="A15" s="67" t="s">
        <v>8</v>
      </c>
      <c r="B15" s="68" t="s">
        <v>9</v>
      </c>
      <c r="C15" s="28">
        <v>126807800</v>
      </c>
      <c r="D15" s="28">
        <v>8650650</v>
      </c>
      <c r="E15" s="29">
        <v>8579050</v>
      </c>
      <c r="F15" s="29">
        <v>8386650</v>
      </c>
      <c r="G15" s="29">
        <v>8571650</v>
      </c>
      <c r="H15" s="29">
        <v>8590650</v>
      </c>
      <c r="I15" s="29">
        <v>8328741.7599999998</v>
      </c>
      <c r="J15" s="88">
        <v>8580850</v>
      </c>
      <c r="K15" s="88">
        <v>8608383.3300000001</v>
      </c>
      <c r="L15" s="29"/>
      <c r="M15" s="29"/>
      <c r="N15" s="29"/>
      <c r="O15" s="84"/>
      <c r="P15" s="28">
        <f>SUM(D15:O15)</f>
        <v>68296625.090000004</v>
      </c>
      <c r="Q15" s="28">
        <f t="shared" si="4"/>
        <v>58511174.909999996</v>
      </c>
      <c r="R15" s="30">
        <f>P15/C15</f>
        <v>0.5385837865651798</v>
      </c>
      <c r="S15" s="8"/>
    </row>
    <row r="16" spans="1:21" ht="20.100000000000001" customHeight="1" x14ac:dyDescent="0.25">
      <c r="A16" s="67" t="s">
        <v>10</v>
      </c>
      <c r="B16" s="68" t="s">
        <v>11</v>
      </c>
      <c r="C16" s="28">
        <v>156445694.25</v>
      </c>
      <c r="D16" s="28">
        <v>12757833.33</v>
      </c>
      <c r="E16" s="29">
        <v>13026000.01</v>
      </c>
      <c r="F16" s="29">
        <v>13556000.01</v>
      </c>
      <c r="G16" s="29">
        <v>13783000</v>
      </c>
      <c r="H16" s="29">
        <v>13713000</v>
      </c>
      <c r="I16" s="29">
        <v>13333152.75</v>
      </c>
      <c r="J16" s="88">
        <v>13668000</v>
      </c>
      <c r="K16" s="87">
        <v>13608000</v>
      </c>
      <c r="L16" s="29"/>
      <c r="M16" s="29"/>
      <c r="N16" s="29"/>
      <c r="O16" s="84"/>
      <c r="P16" s="28">
        <f>SUM(D16:O16)</f>
        <v>107444986.09999999</v>
      </c>
      <c r="Q16" s="28">
        <f>C16-P16</f>
        <v>49000708.150000006</v>
      </c>
      <c r="R16" s="30">
        <f>P16/C16</f>
        <v>0.68678774839467971</v>
      </c>
      <c r="S16" s="8"/>
    </row>
    <row r="17" spans="1:20" ht="20.100000000000001" customHeight="1" x14ac:dyDescent="0.25">
      <c r="A17" s="67" t="s">
        <v>12</v>
      </c>
      <c r="B17" s="68" t="s">
        <v>13</v>
      </c>
      <c r="C17" s="28">
        <v>5268000</v>
      </c>
      <c r="D17" s="28">
        <v>432000</v>
      </c>
      <c r="E17" s="29">
        <v>423600</v>
      </c>
      <c r="F17" s="29">
        <v>486000</v>
      </c>
      <c r="G17" s="29">
        <v>486000</v>
      </c>
      <c r="H17" s="29">
        <v>486000</v>
      </c>
      <c r="I17" s="29">
        <v>486000</v>
      </c>
      <c r="J17" s="88">
        <v>486000</v>
      </c>
      <c r="K17" s="88">
        <v>486000</v>
      </c>
      <c r="L17" s="29"/>
      <c r="M17" s="29"/>
      <c r="N17" s="29"/>
      <c r="O17" s="84"/>
      <c r="P17" s="28">
        <f>SUM(D17:O17)</f>
        <v>3771600</v>
      </c>
      <c r="Q17" s="28">
        <f t="shared" si="4"/>
        <v>1496400</v>
      </c>
      <c r="R17" s="30">
        <f>P17/C17</f>
        <v>0.71594533029612761</v>
      </c>
      <c r="S17" s="8"/>
    </row>
    <row r="18" spans="1:20" ht="20.100000000000001" customHeight="1" x14ac:dyDescent="0.25">
      <c r="A18" s="67" t="s">
        <v>14</v>
      </c>
      <c r="B18" s="68" t="s">
        <v>15</v>
      </c>
      <c r="C18" s="28">
        <v>22940791.190000001</v>
      </c>
      <c r="D18" s="28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8">
        <v>0</v>
      </c>
      <c r="K18" s="29">
        <v>0</v>
      </c>
      <c r="L18" s="29"/>
      <c r="M18" s="29"/>
      <c r="N18" s="29"/>
      <c r="O18" s="84"/>
      <c r="P18" s="28">
        <f>SUM(D18:O18)</f>
        <v>0</v>
      </c>
      <c r="Q18" s="28">
        <f t="shared" si="4"/>
        <v>22940791.190000001</v>
      </c>
      <c r="R18" s="30">
        <f>P18/C18</f>
        <v>0</v>
      </c>
      <c r="S18" s="8"/>
    </row>
    <row r="19" spans="1:20" ht="20.100000000000001" customHeight="1" x14ac:dyDescent="0.25">
      <c r="A19" s="67" t="s">
        <v>16</v>
      </c>
      <c r="B19" s="68" t="s">
        <v>17</v>
      </c>
      <c r="C19" s="28">
        <v>1000000</v>
      </c>
      <c r="D19" s="28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88">
        <v>0</v>
      </c>
      <c r="K19" s="29">
        <v>0</v>
      </c>
      <c r="L19" s="29"/>
      <c r="M19" s="29"/>
      <c r="N19" s="29"/>
      <c r="O19" s="84"/>
      <c r="P19" s="28">
        <f t="shared" ref="P19:P20" si="5">SUM(D19:O19)</f>
        <v>0</v>
      </c>
      <c r="Q19" s="28">
        <f t="shared" si="4"/>
        <v>1000000</v>
      </c>
      <c r="R19" s="30">
        <f>P19/C19</f>
        <v>0</v>
      </c>
      <c r="S19" s="8"/>
    </row>
    <row r="20" spans="1:20" ht="20.100000000000001" customHeight="1" x14ac:dyDescent="0.25">
      <c r="A20" s="67" t="s">
        <v>18</v>
      </c>
      <c r="B20" s="68" t="s">
        <v>19</v>
      </c>
      <c r="C20" s="28">
        <v>1878971.6</v>
      </c>
      <c r="D20" s="28">
        <v>0</v>
      </c>
      <c r="E20" s="29">
        <v>124596.22</v>
      </c>
      <c r="F20" s="29">
        <v>239040.14</v>
      </c>
      <c r="G20" s="29">
        <v>332718.05</v>
      </c>
      <c r="H20" s="29">
        <v>71527.460000000006</v>
      </c>
      <c r="I20" s="29">
        <v>0</v>
      </c>
      <c r="J20" s="88">
        <v>0</v>
      </c>
      <c r="K20" s="87">
        <v>174434.7</v>
      </c>
      <c r="L20" s="29"/>
      <c r="M20" s="29"/>
      <c r="N20" s="29"/>
      <c r="O20" s="84"/>
      <c r="P20" s="28">
        <f t="shared" si="5"/>
        <v>942316.56999999983</v>
      </c>
      <c r="Q20" s="28">
        <f t="shared" si="2"/>
        <v>936655.03000000026</v>
      </c>
      <c r="R20" s="30">
        <f>P20/C20</f>
        <v>0.5015065528398619</v>
      </c>
      <c r="S20" s="8"/>
    </row>
    <row r="21" spans="1:20" s="27" customFormat="1" ht="18" customHeight="1" x14ac:dyDescent="0.2">
      <c r="A21" s="21" t="s">
        <v>20</v>
      </c>
      <c r="B21" s="66" t="s">
        <v>21</v>
      </c>
      <c r="C21" s="22">
        <v>55579582.380000003</v>
      </c>
      <c r="D21" s="22">
        <f>SUM(D22:D26)</f>
        <v>646000</v>
      </c>
      <c r="E21" s="23">
        <f>SUM(E22:E26)</f>
        <v>665333.32999999996</v>
      </c>
      <c r="F21" s="23">
        <f>SUM(F22:F26)</f>
        <v>666000</v>
      </c>
      <c r="G21" s="23">
        <f t="shared" ref="G21:O21" si="6">SUM(G22:G26)</f>
        <v>647666.67000000004</v>
      </c>
      <c r="H21" s="23">
        <f t="shared" si="6"/>
        <v>21384930.530000001</v>
      </c>
      <c r="I21" s="23">
        <f>SUM(I22:I25)</f>
        <v>858916.67</v>
      </c>
      <c r="J21" s="22">
        <f t="shared" si="6"/>
        <v>816000</v>
      </c>
      <c r="K21" s="23">
        <f t="shared" si="6"/>
        <v>739250</v>
      </c>
      <c r="L21" s="23">
        <f t="shared" si="6"/>
        <v>0</v>
      </c>
      <c r="M21" s="23">
        <f t="shared" si="6"/>
        <v>0</v>
      </c>
      <c r="N21" s="23">
        <f t="shared" si="6"/>
        <v>0</v>
      </c>
      <c r="O21" s="91">
        <f t="shared" si="6"/>
        <v>0</v>
      </c>
      <c r="P21" s="22">
        <f>SUM(P22:P26)</f>
        <v>26424097.200000003</v>
      </c>
      <c r="Q21" s="23">
        <f t="shared" si="2"/>
        <v>29155485.18</v>
      </c>
      <c r="R21" s="24">
        <f t="shared" ref="R15:R77" si="7">P21/C21</f>
        <v>0.47542813508992043</v>
      </c>
      <c r="S21" s="25"/>
      <c r="T21" s="26"/>
    </row>
    <row r="22" spans="1:20" ht="20.100000000000001" customHeight="1" x14ac:dyDescent="0.25">
      <c r="A22" s="67" t="s">
        <v>296</v>
      </c>
      <c r="B22" s="68" t="s">
        <v>297</v>
      </c>
      <c r="C22" s="28">
        <v>1500000</v>
      </c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88">
        <v>0</v>
      </c>
      <c r="K22" s="29">
        <v>0</v>
      </c>
      <c r="L22" s="29"/>
      <c r="M22" s="29"/>
      <c r="N22" s="29"/>
      <c r="O22" s="84"/>
      <c r="P22" s="28">
        <f>SUM(D22:O22)</f>
        <v>0</v>
      </c>
      <c r="Q22" s="28">
        <f t="shared" si="2"/>
        <v>1500000</v>
      </c>
      <c r="R22" s="30">
        <f>P22/C22</f>
        <v>0</v>
      </c>
      <c r="S22" s="8"/>
    </row>
    <row r="23" spans="1:20" ht="20.100000000000001" customHeight="1" x14ac:dyDescent="0.25">
      <c r="A23" s="67" t="s">
        <v>22</v>
      </c>
      <c r="B23" s="68" t="s">
        <v>23</v>
      </c>
      <c r="C23" s="28">
        <v>7968000</v>
      </c>
      <c r="D23" s="28">
        <v>646000</v>
      </c>
      <c r="E23" s="29">
        <v>665333.32999999996</v>
      </c>
      <c r="F23" s="29">
        <v>666000</v>
      </c>
      <c r="G23" s="29">
        <v>647666.67000000004</v>
      </c>
      <c r="H23" s="29">
        <v>666000</v>
      </c>
      <c r="I23" s="29">
        <v>666000</v>
      </c>
      <c r="J23" s="88">
        <v>666000</v>
      </c>
      <c r="K23" s="87">
        <v>666000</v>
      </c>
      <c r="L23" s="29"/>
      <c r="M23" s="29"/>
      <c r="N23" s="29"/>
      <c r="O23" s="84"/>
      <c r="P23" s="28">
        <f t="shared" ref="P23:P43" si="8">SUM(D23:O23)</f>
        <v>5289000</v>
      </c>
      <c r="Q23" s="28">
        <f t="shared" si="2"/>
        <v>2679000</v>
      </c>
      <c r="R23" s="30">
        <f>P23/C23</f>
        <v>0.66378012048192769</v>
      </c>
      <c r="S23" s="8"/>
    </row>
    <row r="24" spans="1:20" ht="20.100000000000001" customHeight="1" x14ac:dyDescent="0.25">
      <c r="A24" s="67" t="s">
        <v>24</v>
      </c>
      <c r="B24" s="68" t="s">
        <v>25</v>
      </c>
      <c r="C24" s="28">
        <v>22940791.190000001</v>
      </c>
      <c r="D24" s="28">
        <v>0</v>
      </c>
      <c r="E24" s="29">
        <v>0</v>
      </c>
      <c r="F24" s="29">
        <v>0</v>
      </c>
      <c r="G24" s="29">
        <v>0</v>
      </c>
      <c r="H24" s="29">
        <v>20718930.530000001</v>
      </c>
      <c r="I24" s="29">
        <v>119666.67</v>
      </c>
      <c r="J24" s="88">
        <v>0</v>
      </c>
      <c r="K24" s="87">
        <v>73250</v>
      </c>
      <c r="L24" s="29"/>
      <c r="M24" s="29"/>
      <c r="N24" s="29"/>
      <c r="O24" s="84"/>
      <c r="P24" s="28">
        <f t="shared" si="8"/>
        <v>20911847.200000003</v>
      </c>
      <c r="Q24" s="28">
        <f t="shared" si="2"/>
        <v>2028943.9899999984</v>
      </c>
      <c r="R24" s="30">
        <f t="shared" si="7"/>
        <v>0.91155736638741458</v>
      </c>
      <c r="S24" s="8"/>
    </row>
    <row r="25" spans="1:20" ht="20.100000000000001" customHeight="1" x14ac:dyDescent="0.25">
      <c r="A25" s="67" t="s">
        <v>26</v>
      </c>
      <c r="B25" s="68" t="s">
        <v>27</v>
      </c>
      <c r="C25" s="28">
        <v>230000</v>
      </c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73250</v>
      </c>
      <c r="J25" s="88">
        <v>150000</v>
      </c>
      <c r="K25" s="29">
        <v>0</v>
      </c>
      <c r="L25" s="29"/>
      <c r="M25" s="29"/>
      <c r="N25" s="29"/>
      <c r="O25" s="84"/>
      <c r="P25" s="28">
        <f t="shared" si="8"/>
        <v>223250</v>
      </c>
      <c r="Q25" s="28">
        <f t="shared" si="2"/>
        <v>6750</v>
      </c>
      <c r="R25" s="30">
        <f t="shared" si="7"/>
        <v>0.97065217391304348</v>
      </c>
      <c r="S25" s="8"/>
    </row>
    <row r="26" spans="1:20" ht="27" customHeight="1" x14ac:dyDescent="0.25">
      <c r="A26" s="67" t="s">
        <v>28</v>
      </c>
      <c r="B26" s="68" t="s">
        <v>29</v>
      </c>
      <c r="C26" s="28">
        <v>22940791.190000001</v>
      </c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8">
        <v>0</v>
      </c>
      <c r="K26" s="29">
        <v>0</v>
      </c>
      <c r="L26" s="29"/>
      <c r="M26" s="29"/>
      <c r="N26" s="29"/>
      <c r="O26" s="84"/>
      <c r="P26" s="28">
        <f t="shared" si="8"/>
        <v>0</v>
      </c>
      <c r="Q26" s="28">
        <f t="shared" si="2"/>
        <v>22940791.190000001</v>
      </c>
      <c r="R26" s="30">
        <f>P26/C26</f>
        <v>0</v>
      </c>
      <c r="S26" s="8"/>
    </row>
    <row r="27" spans="1:20" s="27" customFormat="1" ht="18" customHeight="1" x14ac:dyDescent="0.25">
      <c r="A27" s="21" t="s">
        <v>30</v>
      </c>
      <c r="B27" s="69" t="s">
        <v>31</v>
      </c>
      <c r="C27" s="22">
        <v>40873456.579999998</v>
      </c>
      <c r="D27" s="22">
        <f>SUM(D28:D30)</f>
        <v>3317047.32</v>
      </c>
      <c r="E27" s="23">
        <f>SUM(E28:E30)</f>
        <v>3348212.1999999997</v>
      </c>
      <c r="F27" s="23">
        <f t="shared" ref="F27:O27" si="9">SUM(F28:F30)</f>
        <v>3410392.3200000003</v>
      </c>
      <c r="G27" s="23">
        <f t="shared" si="9"/>
        <v>3472151.6099999994</v>
      </c>
      <c r="H27" s="23">
        <f t="shared" si="9"/>
        <v>3464243.71</v>
      </c>
      <c r="I27" s="23">
        <f t="shared" si="9"/>
        <v>3463326.3099999996</v>
      </c>
      <c r="J27" s="22">
        <f t="shared" si="9"/>
        <v>3455786.6</v>
      </c>
      <c r="K27" s="23">
        <f t="shared" si="9"/>
        <v>3450822.45</v>
      </c>
      <c r="L27" s="23">
        <f t="shared" si="9"/>
        <v>0</v>
      </c>
      <c r="M27" s="23">
        <f t="shared" si="9"/>
        <v>0</v>
      </c>
      <c r="N27" s="23">
        <f t="shared" si="9"/>
        <v>0</v>
      </c>
      <c r="O27" s="91">
        <f t="shared" si="9"/>
        <v>0</v>
      </c>
      <c r="P27" s="22">
        <f>SUM(P28:P30)</f>
        <v>27381982.52</v>
      </c>
      <c r="Q27" s="23">
        <f t="shared" si="2"/>
        <v>13491474.059999999</v>
      </c>
      <c r="R27" s="24">
        <f t="shared" si="7"/>
        <v>0.66992089270469035</v>
      </c>
      <c r="S27" s="25"/>
      <c r="T27" s="25"/>
    </row>
    <row r="28" spans="1:20" ht="20.100000000000001" customHeight="1" x14ac:dyDescent="0.25">
      <c r="A28" s="67" t="s">
        <v>32</v>
      </c>
      <c r="B28" s="68" t="s">
        <v>33</v>
      </c>
      <c r="C28" s="28">
        <v>18953094.18</v>
      </c>
      <c r="D28" s="28">
        <v>1546132.7</v>
      </c>
      <c r="E28" s="29">
        <v>1560571.41</v>
      </c>
      <c r="F28" s="29">
        <v>1589039.57</v>
      </c>
      <c r="G28" s="29">
        <v>1618142.2</v>
      </c>
      <c r="H28" s="29">
        <v>1614526.3</v>
      </c>
      <c r="I28" s="29">
        <v>1614100.9</v>
      </c>
      <c r="J28" s="88">
        <v>1610640.98</v>
      </c>
      <c r="K28" s="87">
        <v>1608339.09</v>
      </c>
      <c r="L28" s="29"/>
      <c r="M28" s="29"/>
      <c r="N28" s="29"/>
      <c r="O28" s="84"/>
      <c r="P28" s="28">
        <f>SUM(D28:O28)</f>
        <v>12761493.15</v>
      </c>
      <c r="Q28" s="28">
        <f t="shared" si="2"/>
        <v>6191601.0299999993</v>
      </c>
      <c r="R28" s="30">
        <f t="shared" si="7"/>
        <v>0.67331977717213032</v>
      </c>
      <c r="S28" s="8"/>
      <c r="T28" s="8"/>
    </row>
    <row r="29" spans="1:20" ht="20.100000000000001" customHeight="1" x14ac:dyDescent="0.25">
      <c r="A29" s="67" t="s">
        <v>34</v>
      </c>
      <c r="B29" s="68" t="s">
        <v>35</v>
      </c>
      <c r="C29" s="28">
        <v>18979826.199999999</v>
      </c>
      <c r="D29" s="28">
        <v>1550674.32</v>
      </c>
      <c r="E29" s="29">
        <v>1564034.14</v>
      </c>
      <c r="F29" s="29">
        <v>1592540.59</v>
      </c>
      <c r="G29" s="29">
        <v>1621686.15</v>
      </c>
      <c r="H29" s="29">
        <v>1618065.15</v>
      </c>
      <c r="I29" s="29">
        <v>1617639.15</v>
      </c>
      <c r="J29" s="88">
        <v>1614174.35</v>
      </c>
      <c r="K29" s="87">
        <v>1611869.22</v>
      </c>
      <c r="L29" s="29"/>
      <c r="M29" s="29"/>
      <c r="N29" s="29"/>
      <c r="O29" s="84"/>
      <c r="P29" s="28">
        <f t="shared" si="8"/>
        <v>12790683.07</v>
      </c>
      <c r="Q29" s="28">
        <f t="shared" si="2"/>
        <v>6189143.129999999</v>
      </c>
      <c r="R29" s="30">
        <f t="shared" si="7"/>
        <v>0.67390938859071325</v>
      </c>
      <c r="S29" s="8"/>
      <c r="T29" s="8"/>
    </row>
    <row r="30" spans="1:20" ht="20.100000000000001" customHeight="1" x14ac:dyDescent="0.25">
      <c r="A30" s="67" t="s">
        <v>36</v>
      </c>
      <c r="B30" s="68" t="s">
        <v>37</v>
      </c>
      <c r="C30" s="28">
        <v>2940536.2</v>
      </c>
      <c r="D30" s="28">
        <v>220240.3</v>
      </c>
      <c r="E30" s="29">
        <v>223606.65</v>
      </c>
      <c r="F30" s="29">
        <v>228812.16</v>
      </c>
      <c r="G30" s="29">
        <v>232323.26</v>
      </c>
      <c r="H30" s="29">
        <v>231652.26</v>
      </c>
      <c r="I30" s="29">
        <v>231586.26</v>
      </c>
      <c r="J30" s="88">
        <v>230971.27</v>
      </c>
      <c r="K30" s="87">
        <v>230614.14</v>
      </c>
      <c r="L30" s="29"/>
      <c r="M30" s="29"/>
      <c r="N30" s="29"/>
      <c r="O30" s="84"/>
      <c r="P30" s="28">
        <f t="shared" si="8"/>
        <v>1829806.2999999998</v>
      </c>
      <c r="Q30" s="28">
        <f t="shared" si="2"/>
        <v>1110729.9000000004</v>
      </c>
      <c r="R30" s="30">
        <f t="shared" si="7"/>
        <v>0.62226960511487661</v>
      </c>
      <c r="S30" s="8"/>
      <c r="T30" s="8"/>
    </row>
    <row r="31" spans="1:20" s="15" customFormat="1" ht="16.5" customHeight="1" x14ac:dyDescent="0.25">
      <c r="A31" s="16">
        <v>2.2000000000000002</v>
      </c>
      <c r="B31" s="65" t="s">
        <v>38</v>
      </c>
      <c r="C31" s="17">
        <v>233818802.61000001</v>
      </c>
      <c r="D31" s="17">
        <f t="shared" ref="D31:P31" si="10">+D32+D38+D41+D44+D47+D51+D54+D63+D75</f>
        <v>3018217.28</v>
      </c>
      <c r="E31" s="18">
        <f t="shared" si="10"/>
        <v>4361804.8599999994</v>
      </c>
      <c r="F31" s="18">
        <f t="shared" si="10"/>
        <v>17195171.649999999</v>
      </c>
      <c r="G31" s="18">
        <f t="shared" si="10"/>
        <v>6488073.7299999986</v>
      </c>
      <c r="H31" s="18">
        <f t="shared" si="10"/>
        <v>15967120.809999999</v>
      </c>
      <c r="I31" s="18">
        <f t="shared" si="10"/>
        <v>23468298.319999997</v>
      </c>
      <c r="J31" s="17">
        <f t="shared" si="10"/>
        <v>17633166.560000002</v>
      </c>
      <c r="K31" s="18">
        <f t="shared" si="10"/>
        <v>6715420.3799999999</v>
      </c>
      <c r="L31" s="18">
        <f t="shared" si="10"/>
        <v>0</v>
      </c>
      <c r="M31" s="18">
        <f t="shared" si="10"/>
        <v>0</v>
      </c>
      <c r="N31" s="18">
        <f t="shared" si="10"/>
        <v>0</v>
      </c>
      <c r="O31" s="92">
        <f t="shared" si="10"/>
        <v>0</v>
      </c>
      <c r="P31" s="17">
        <f t="shared" si="10"/>
        <v>94847273.589999989</v>
      </c>
      <c r="Q31" s="18">
        <f t="shared" si="2"/>
        <v>138971529.02000004</v>
      </c>
      <c r="R31" s="19">
        <f t="shared" si="7"/>
        <v>0.40564433882676781</v>
      </c>
      <c r="S31" s="20"/>
      <c r="T31" s="13"/>
    </row>
    <row r="32" spans="1:20" s="27" customFormat="1" ht="16.5" customHeight="1" x14ac:dyDescent="0.25">
      <c r="A32" s="21" t="s">
        <v>39</v>
      </c>
      <c r="B32" s="69" t="s">
        <v>40</v>
      </c>
      <c r="C32" s="22">
        <v>18450000</v>
      </c>
      <c r="D32" s="22">
        <f>SUM(D33:D37)</f>
        <v>1138628.06</v>
      </c>
      <c r="E32" s="23">
        <f>SUM(E33:E37)</f>
        <v>864628.08000000007</v>
      </c>
      <c r="F32" s="23">
        <f t="shared" ref="F32:P32" si="11">SUM(F33:F37)</f>
        <v>2073787.52</v>
      </c>
      <c r="G32" s="23">
        <f t="shared" si="11"/>
        <v>1377433.92</v>
      </c>
      <c r="H32" s="23">
        <f t="shared" si="11"/>
        <v>349686.93</v>
      </c>
      <c r="I32" s="23">
        <f t="shared" si="11"/>
        <v>2490492.1100000003</v>
      </c>
      <c r="J32" s="22">
        <f t="shared" si="11"/>
        <v>738130.55</v>
      </c>
      <c r="K32" s="23">
        <f t="shared" si="11"/>
        <v>983224</v>
      </c>
      <c r="L32" s="23">
        <f t="shared" si="11"/>
        <v>0</v>
      </c>
      <c r="M32" s="23">
        <f t="shared" si="11"/>
        <v>0</v>
      </c>
      <c r="N32" s="23">
        <f t="shared" si="11"/>
        <v>0</v>
      </c>
      <c r="O32" s="91">
        <f t="shared" si="11"/>
        <v>0</v>
      </c>
      <c r="P32" s="22">
        <f t="shared" si="11"/>
        <v>10016011.17</v>
      </c>
      <c r="Q32" s="23">
        <f t="shared" si="2"/>
        <v>8433988.8300000001</v>
      </c>
      <c r="R32" s="24">
        <f t="shared" si="7"/>
        <v>0.54287323414634148</v>
      </c>
      <c r="S32" s="25"/>
      <c r="T32" s="26"/>
    </row>
    <row r="33" spans="1:20" ht="20.100000000000001" customHeight="1" x14ac:dyDescent="0.25">
      <c r="A33" s="67" t="s">
        <v>41</v>
      </c>
      <c r="B33" s="68" t="s">
        <v>42</v>
      </c>
      <c r="C33" s="28">
        <v>8300000</v>
      </c>
      <c r="D33" s="28">
        <v>672099.2</v>
      </c>
      <c r="E33" s="29">
        <v>240709.95</v>
      </c>
      <c r="F33" s="29">
        <v>1100383.17</v>
      </c>
      <c r="G33" s="29">
        <v>670736.07999999996</v>
      </c>
      <c r="H33" s="29">
        <v>82641</v>
      </c>
      <c r="I33" s="29">
        <v>1273064.8500000001</v>
      </c>
      <c r="J33" s="88">
        <v>244931.26</v>
      </c>
      <c r="K33" s="87">
        <v>427848.32</v>
      </c>
      <c r="L33" s="29"/>
      <c r="M33" s="29"/>
      <c r="N33" s="29"/>
      <c r="O33" s="84"/>
      <c r="P33" s="28">
        <f>SUM(D33:O33)</f>
        <v>4712413.83</v>
      </c>
      <c r="Q33" s="28">
        <f t="shared" si="2"/>
        <v>3587586.17</v>
      </c>
      <c r="R33" s="30">
        <f t="shared" si="7"/>
        <v>0.56776070240963861</v>
      </c>
      <c r="S33" s="8"/>
      <c r="T33" s="8"/>
    </row>
    <row r="34" spans="1:20" ht="15.75" customHeight="1" x14ac:dyDescent="0.25">
      <c r="A34" s="67" t="s">
        <v>43</v>
      </c>
      <c r="B34" s="68" t="s">
        <v>44</v>
      </c>
      <c r="C34" s="28">
        <v>4200000</v>
      </c>
      <c r="D34" s="28">
        <v>56249.41</v>
      </c>
      <c r="E34" s="29">
        <v>224364.04</v>
      </c>
      <c r="F34" s="29">
        <v>549867.29</v>
      </c>
      <c r="G34" s="29">
        <v>283819.71999999997</v>
      </c>
      <c r="H34" s="29">
        <v>0</v>
      </c>
      <c r="I34" s="29">
        <v>549677.22</v>
      </c>
      <c r="J34" s="88">
        <v>218356.62</v>
      </c>
      <c r="K34" s="87">
        <v>56249.41</v>
      </c>
      <c r="L34" s="29"/>
      <c r="M34" s="29"/>
      <c r="N34" s="29"/>
      <c r="O34" s="84"/>
      <c r="P34" s="28">
        <f t="shared" si="8"/>
        <v>1938583.7099999997</v>
      </c>
      <c r="Q34" s="28">
        <f t="shared" si="2"/>
        <v>2261416.29</v>
      </c>
      <c r="R34" s="30">
        <f t="shared" si="7"/>
        <v>0.46156754999999994</v>
      </c>
      <c r="S34" s="8"/>
      <c r="T34" s="8"/>
    </row>
    <row r="35" spans="1:20" ht="20.100000000000001" customHeight="1" x14ac:dyDescent="0.25">
      <c r="A35" s="67" t="s">
        <v>45</v>
      </c>
      <c r="B35" s="68" t="s">
        <v>46</v>
      </c>
      <c r="C35" s="28">
        <v>5800000</v>
      </c>
      <c r="D35" s="28">
        <v>399107.45</v>
      </c>
      <c r="E35" s="29">
        <v>390496.09</v>
      </c>
      <c r="F35" s="29">
        <v>412365.06</v>
      </c>
      <c r="G35" s="29">
        <v>413820.12</v>
      </c>
      <c r="H35" s="29">
        <v>255221.93</v>
      </c>
      <c r="I35" s="29">
        <v>658692.04</v>
      </c>
      <c r="J35" s="88">
        <v>258195.67</v>
      </c>
      <c r="K35" s="87">
        <v>489074.27</v>
      </c>
      <c r="L35" s="29"/>
      <c r="M35" s="29"/>
      <c r="N35" s="29"/>
      <c r="O35" s="84"/>
      <c r="P35" s="28">
        <f t="shared" si="8"/>
        <v>3276972.6300000004</v>
      </c>
      <c r="Q35" s="28">
        <f t="shared" si="2"/>
        <v>2523027.3699999996</v>
      </c>
      <c r="R35" s="30">
        <f t="shared" si="7"/>
        <v>0.56499528103448282</v>
      </c>
      <c r="S35" s="8"/>
      <c r="T35" s="8"/>
    </row>
    <row r="36" spans="1:20" ht="20.100000000000001" customHeight="1" x14ac:dyDescent="0.25">
      <c r="A36" s="67" t="s">
        <v>47</v>
      </c>
      <c r="B36" s="68" t="s">
        <v>48</v>
      </c>
      <c r="C36" s="28">
        <v>100000</v>
      </c>
      <c r="D36" s="28">
        <v>7938</v>
      </c>
      <c r="E36" s="29">
        <v>7938</v>
      </c>
      <c r="F36" s="29">
        <v>7938</v>
      </c>
      <c r="G36" s="29">
        <v>7938</v>
      </c>
      <c r="H36" s="29">
        <v>7938</v>
      </c>
      <c r="I36" s="29">
        <v>7938</v>
      </c>
      <c r="J36" s="88">
        <v>7938</v>
      </c>
      <c r="K36" s="87">
        <v>7938</v>
      </c>
      <c r="L36" s="29"/>
      <c r="M36" s="29"/>
      <c r="N36" s="29"/>
      <c r="O36" s="84"/>
      <c r="P36" s="28">
        <f t="shared" si="8"/>
        <v>63504</v>
      </c>
      <c r="Q36" s="28">
        <f t="shared" si="2"/>
        <v>36496</v>
      </c>
      <c r="R36" s="30">
        <f t="shared" si="7"/>
        <v>0.63504000000000005</v>
      </c>
      <c r="S36" s="8"/>
      <c r="T36" s="8"/>
    </row>
    <row r="37" spans="1:20" ht="15.75" customHeight="1" x14ac:dyDescent="0.25">
      <c r="A37" s="67" t="s">
        <v>49</v>
      </c>
      <c r="B37" s="68" t="s">
        <v>50</v>
      </c>
      <c r="C37" s="28">
        <v>50000</v>
      </c>
      <c r="D37" s="28">
        <v>3234</v>
      </c>
      <c r="E37" s="29">
        <v>1120</v>
      </c>
      <c r="F37" s="29">
        <v>3234</v>
      </c>
      <c r="G37" s="29">
        <v>1120</v>
      </c>
      <c r="H37" s="29">
        <v>3886</v>
      </c>
      <c r="I37" s="29">
        <v>1120</v>
      </c>
      <c r="J37" s="88">
        <v>8709</v>
      </c>
      <c r="K37" s="87">
        <v>2114</v>
      </c>
      <c r="L37" s="29"/>
      <c r="M37" s="29"/>
      <c r="N37" s="29"/>
      <c r="O37" s="84"/>
      <c r="P37" s="28">
        <f t="shared" si="8"/>
        <v>24537</v>
      </c>
      <c r="Q37" s="28">
        <f t="shared" si="2"/>
        <v>25463</v>
      </c>
      <c r="R37" s="30">
        <f t="shared" si="7"/>
        <v>0.49074000000000001</v>
      </c>
      <c r="S37" s="8"/>
      <c r="T37" s="8"/>
    </row>
    <row r="38" spans="1:20" s="27" customFormat="1" ht="23.25" customHeight="1" x14ac:dyDescent="0.25">
      <c r="A38" s="21" t="s">
        <v>51</v>
      </c>
      <c r="B38" s="69" t="s">
        <v>52</v>
      </c>
      <c r="C38" s="22">
        <v>1445810</v>
      </c>
      <c r="D38" s="22">
        <f t="shared" ref="D38:P38" si="12">SUM(D39:D40)</f>
        <v>0</v>
      </c>
      <c r="E38" s="22">
        <f t="shared" si="12"/>
        <v>20390.400000000001</v>
      </c>
      <c r="F38" s="22">
        <f t="shared" si="12"/>
        <v>146223.24</v>
      </c>
      <c r="G38" s="22">
        <f t="shared" si="12"/>
        <v>2039.04</v>
      </c>
      <c r="H38" s="22">
        <f t="shared" si="12"/>
        <v>39574</v>
      </c>
      <c r="I38" s="22">
        <f t="shared" si="12"/>
        <v>21585.739999999998</v>
      </c>
      <c r="J38" s="22">
        <f t="shared" si="12"/>
        <v>10757.73</v>
      </c>
      <c r="K38" s="23">
        <f t="shared" si="12"/>
        <v>10441.31</v>
      </c>
      <c r="L38" s="22">
        <f t="shared" si="12"/>
        <v>0</v>
      </c>
      <c r="M38" s="22">
        <f t="shared" si="12"/>
        <v>0</v>
      </c>
      <c r="N38" s="22">
        <f t="shared" si="12"/>
        <v>0</v>
      </c>
      <c r="O38" s="93">
        <f t="shared" si="12"/>
        <v>0</v>
      </c>
      <c r="P38" s="22">
        <f t="shared" si="12"/>
        <v>251011.46</v>
      </c>
      <c r="Q38" s="22">
        <f t="shared" si="2"/>
        <v>1194798.54</v>
      </c>
      <c r="R38" s="24">
        <f t="shared" si="7"/>
        <v>0.17361303352446034</v>
      </c>
      <c r="S38" s="26"/>
      <c r="T38" s="26"/>
    </row>
    <row r="39" spans="1:20" ht="18.75" customHeight="1" x14ac:dyDescent="0.25">
      <c r="A39" s="67" t="s">
        <v>53</v>
      </c>
      <c r="B39" s="68" t="s">
        <v>54</v>
      </c>
      <c r="C39" s="28">
        <v>1076000</v>
      </c>
      <c r="D39" s="28">
        <v>0</v>
      </c>
      <c r="E39" s="29">
        <v>0</v>
      </c>
      <c r="F39" s="29">
        <v>122434.44</v>
      </c>
      <c r="G39" s="29">
        <v>0</v>
      </c>
      <c r="H39" s="29">
        <v>24281.200000000001</v>
      </c>
      <c r="I39" s="29">
        <v>4593.74</v>
      </c>
      <c r="J39" s="88">
        <v>3281.25</v>
      </c>
      <c r="K39" s="87">
        <v>2624.99</v>
      </c>
      <c r="L39" s="29"/>
      <c r="M39" s="29"/>
      <c r="N39" s="29"/>
      <c r="O39" s="84"/>
      <c r="P39" s="28">
        <f t="shared" si="8"/>
        <v>157215.62</v>
      </c>
      <c r="Q39" s="28">
        <f t="shared" si="2"/>
        <v>918784.38</v>
      </c>
      <c r="R39" s="30">
        <f t="shared" si="7"/>
        <v>0.14611117100371745</v>
      </c>
      <c r="S39" s="8"/>
      <c r="T39" s="8"/>
    </row>
    <row r="40" spans="1:20" ht="21" customHeight="1" x14ac:dyDescent="0.25">
      <c r="A40" s="67" t="s">
        <v>55</v>
      </c>
      <c r="B40" s="68" t="s">
        <v>56</v>
      </c>
      <c r="C40" s="28">
        <v>369810</v>
      </c>
      <c r="D40" s="28">
        <v>0</v>
      </c>
      <c r="E40" s="29">
        <v>20390.400000000001</v>
      </c>
      <c r="F40" s="29">
        <v>23788.799999999999</v>
      </c>
      <c r="G40" s="29">
        <v>2039.04</v>
      </c>
      <c r="H40" s="29">
        <v>15292.8</v>
      </c>
      <c r="I40" s="29">
        <v>16992</v>
      </c>
      <c r="J40" s="88">
        <v>7476.48</v>
      </c>
      <c r="K40" s="87">
        <v>7816.32</v>
      </c>
      <c r="L40" s="29"/>
      <c r="M40" s="29"/>
      <c r="N40" s="29"/>
      <c r="O40" s="84"/>
      <c r="P40" s="28">
        <f t="shared" si="8"/>
        <v>93795.839999999997</v>
      </c>
      <c r="Q40" s="28">
        <f t="shared" si="2"/>
        <v>276014.16000000003</v>
      </c>
      <c r="R40" s="30">
        <f t="shared" si="7"/>
        <v>0.25363251399367243</v>
      </c>
      <c r="S40" s="8"/>
      <c r="T40" s="8"/>
    </row>
    <row r="41" spans="1:20" s="27" customFormat="1" ht="19.5" customHeight="1" x14ac:dyDescent="0.25">
      <c r="A41" s="21" t="s">
        <v>57</v>
      </c>
      <c r="B41" s="69" t="s">
        <v>58</v>
      </c>
      <c r="C41" s="22">
        <v>24600000</v>
      </c>
      <c r="D41" s="22">
        <f t="shared" ref="D41:P41" si="13">SUM(D42:D43)</f>
        <v>957497.15</v>
      </c>
      <c r="E41" s="22">
        <f t="shared" si="13"/>
        <v>2120033.9</v>
      </c>
      <c r="F41" s="22">
        <f t="shared" si="13"/>
        <v>2086089.28</v>
      </c>
      <c r="G41" s="22">
        <f t="shared" si="13"/>
        <v>2540327.2599999998</v>
      </c>
      <c r="H41" s="22">
        <f t="shared" si="13"/>
        <v>2503693.31</v>
      </c>
      <c r="I41" s="22">
        <f t="shared" si="13"/>
        <v>3913421.97</v>
      </c>
      <c r="J41" s="22">
        <f t="shared" si="13"/>
        <v>6621111.5</v>
      </c>
      <c r="K41" s="23">
        <f t="shared" si="13"/>
        <v>1025057.86</v>
      </c>
      <c r="L41" s="22">
        <f t="shared" si="13"/>
        <v>0</v>
      </c>
      <c r="M41" s="22">
        <f t="shared" si="13"/>
        <v>0</v>
      </c>
      <c r="N41" s="22">
        <f t="shared" si="13"/>
        <v>0</v>
      </c>
      <c r="O41" s="93">
        <f t="shared" si="13"/>
        <v>0</v>
      </c>
      <c r="P41" s="22">
        <f t="shared" si="13"/>
        <v>21767232.23</v>
      </c>
      <c r="Q41" s="22">
        <f t="shared" si="2"/>
        <v>2832767.7699999996</v>
      </c>
      <c r="R41" s="24">
        <f t="shared" si="7"/>
        <v>0.88484683861788616</v>
      </c>
      <c r="S41" s="26"/>
      <c r="T41" s="26"/>
    </row>
    <row r="42" spans="1:20" ht="21" customHeight="1" x14ac:dyDescent="0.25">
      <c r="A42" s="67" t="s">
        <v>59</v>
      </c>
      <c r="B42" s="68" t="s">
        <v>60</v>
      </c>
      <c r="C42" s="28">
        <v>24000000</v>
      </c>
      <c r="D42" s="28">
        <v>957497.15</v>
      </c>
      <c r="E42" s="29">
        <v>2120033.9</v>
      </c>
      <c r="F42" s="29">
        <v>2086089.28</v>
      </c>
      <c r="G42" s="29">
        <v>2540327.2599999998</v>
      </c>
      <c r="H42" s="29">
        <v>2503693.31</v>
      </c>
      <c r="I42" s="29">
        <v>3913421.97</v>
      </c>
      <c r="J42" s="88">
        <v>6621111.5</v>
      </c>
      <c r="K42" s="87">
        <v>1025057.86</v>
      </c>
      <c r="L42" s="29"/>
      <c r="M42" s="29"/>
      <c r="N42" s="29"/>
      <c r="O42" s="84"/>
      <c r="P42" s="28">
        <f>SUM(D42:O42)</f>
        <v>21767232.23</v>
      </c>
      <c r="Q42" s="28">
        <f t="shared" si="2"/>
        <v>2232767.7699999996</v>
      </c>
      <c r="R42" s="30">
        <f t="shared" si="7"/>
        <v>0.90696800958333335</v>
      </c>
      <c r="S42" s="8"/>
      <c r="T42" s="8"/>
    </row>
    <row r="43" spans="1:20" ht="21" customHeight="1" x14ac:dyDescent="0.25">
      <c r="A43" s="67" t="s">
        <v>61</v>
      </c>
      <c r="B43" s="68" t="s">
        <v>62</v>
      </c>
      <c r="C43" s="28">
        <v>600000</v>
      </c>
      <c r="D43" s="28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88">
        <v>0</v>
      </c>
      <c r="K43" s="29">
        <v>0</v>
      </c>
      <c r="L43" s="29"/>
      <c r="M43" s="29"/>
      <c r="N43" s="29"/>
      <c r="O43" s="84"/>
      <c r="P43" s="28">
        <f t="shared" si="8"/>
        <v>0</v>
      </c>
      <c r="Q43" s="28">
        <f t="shared" si="2"/>
        <v>600000</v>
      </c>
      <c r="R43" s="30">
        <f>P43/C43</f>
        <v>0</v>
      </c>
      <c r="S43" s="8"/>
      <c r="T43" s="8"/>
    </row>
    <row r="44" spans="1:20" s="27" customFormat="1" ht="20.100000000000001" customHeight="1" x14ac:dyDescent="0.25">
      <c r="A44" s="21" t="s">
        <v>63</v>
      </c>
      <c r="B44" s="69" t="s">
        <v>64</v>
      </c>
      <c r="C44" s="22">
        <v>1040000</v>
      </c>
      <c r="D44" s="22">
        <f t="shared" ref="D44:P44" si="14">SUM(D45:D46)</f>
        <v>0</v>
      </c>
      <c r="E44" s="22">
        <f t="shared" si="14"/>
        <v>0</v>
      </c>
      <c r="F44" s="22">
        <f t="shared" si="14"/>
        <v>0</v>
      </c>
      <c r="G44" s="22">
        <f t="shared" si="14"/>
        <v>0</v>
      </c>
      <c r="H44" s="22">
        <f t="shared" si="14"/>
        <v>600000</v>
      </c>
      <c r="I44" s="22">
        <f t="shared" si="14"/>
        <v>0</v>
      </c>
      <c r="J44" s="22">
        <f t="shared" si="14"/>
        <v>0</v>
      </c>
      <c r="K44" s="23">
        <f t="shared" si="14"/>
        <v>0</v>
      </c>
      <c r="L44" s="22">
        <f t="shared" si="14"/>
        <v>0</v>
      </c>
      <c r="M44" s="22">
        <f t="shared" si="14"/>
        <v>0</v>
      </c>
      <c r="N44" s="22">
        <f t="shared" si="14"/>
        <v>0</v>
      </c>
      <c r="O44" s="93">
        <f t="shared" si="14"/>
        <v>0</v>
      </c>
      <c r="P44" s="22">
        <f t="shared" si="14"/>
        <v>600000</v>
      </c>
      <c r="Q44" s="22">
        <f t="shared" si="2"/>
        <v>440000</v>
      </c>
      <c r="R44" s="24">
        <f t="shared" si="7"/>
        <v>0.57692307692307687</v>
      </c>
      <c r="S44" s="26"/>
      <c r="T44" s="26"/>
    </row>
    <row r="45" spans="1:20" ht="21" customHeight="1" x14ac:dyDescent="0.25">
      <c r="A45" s="67" t="s">
        <v>65</v>
      </c>
      <c r="B45" s="68" t="s">
        <v>66</v>
      </c>
      <c r="C45" s="28">
        <v>400000</v>
      </c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88">
        <v>0</v>
      </c>
      <c r="K45" s="29">
        <v>0</v>
      </c>
      <c r="L45" s="29"/>
      <c r="M45" s="29"/>
      <c r="N45" s="29"/>
      <c r="O45" s="84"/>
      <c r="P45" s="28">
        <f>SUM(D45:O45)</f>
        <v>0</v>
      </c>
      <c r="Q45" s="28">
        <f t="shared" si="2"/>
        <v>400000</v>
      </c>
      <c r="R45" s="30">
        <f>P45/C45</f>
        <v>0</v>
      </c>
      <c r="S45" s="8"/>
      <c r="T45" s="8"/>
    </row>
    <row r="46" spans="1:20" ht="21" customHeight="1" x14ac:dyDescent="0.25">
      <c r="A46" s="67" t="s">
        <v>67</v>
      </c>
      <c r="B46" s="68" t="s">
        <v>68</v>
      </c>
      <c r="C46" s="28">
        <v>640000</v>
      </c>
      <c r="D46" s="28">
        <v>0</v>
      </c>
      <c r="E46" s="29">
        <v>0</v>
      </c>
      <c r="F46" s="29">
        <v>0</v>
      </c>
      <c r="G46" s="29">
        <v>0</v>
      </c>
      <c r="H46" s="29">
        <v>600000</v>
      </c>
      <c r="I46" s="29">
        <v>0</v>
      </c>
      <c r="J46" s="88">
        <v>0</v>
      </c>
      <c r="K46" s="29">
        <v>0</v>
      </c>
      <c r="L46" s="29"/>
      <c r="M46" s="29"/>
      <c r="N46" s="29"/>
      <c r="O46" s="84"/>
      <c r="P46" s="28">
        <f t="shared" ref="P46:P108" si="15">SUM(D46:O46)</f>
        <v>600000</v>
      </c>
      <c r="Q46" s="28">
        <f t="shared" si="2"/>
        <v>40000</v>
      </c>
      <c r="R46" s="30">
        <f t="shared" si="7"/>
        <v>0.9375</v>
      </c>
      <c r="S46" s="8"/>
      <c r="T46" s="8"/>
    </row>
    <row r="47" spans="1:20" s="27" customFormat="1" ht="20.100000000000001" customHeight="1" x14ac:dyDescent="0.25">
      <c r="A47" s="21" t="s">
        <v>69</v>
      </c>
      <c r="B47" s="69" t="s">
        <v>70</v>
      </c>
      <c r="C47" s="22">
        <v>39359769</v>
      </c>
      <c r="D47" s="22">
        <f t="shared" ref="D47:P47" si="16">SUM(D48:D50)</f>
        <v>617022</v>
      </c>
      <c r="E47" s="22">
        <f t="shared" si="16"/>
        <v>223492.5</v>
      </c>
      <c r="F47" s="22">
        <f t="shared" si="16"/>
        <v>0</v>
      </c>
      <c r="G47" s="22">
        <f t="shared" si="16"/>
        <v>0</v>
      </c>
      <c r="H47" s="22">
        <f t="shared" si="16"/>
        <v>3927656.54</v>
      </c>
      <c r="I47" s="22">
        <f t="shared" si="16"/>
        <v>4716284.8499999996</v>
      </c>
      <c r="J47" s="22">
        <f t="shared" si="16"/>
        <v>1490007.02</v>
      </c>
      <c r="K47" s="23">
        <f t="shared" si="16"/>
        <v>678724.2</v>
      </c>
      <c r="L47" s="22">
        <f t="shared" si="16"/>
        <v>0</v>
      </c>
      <c r="M47" s="22">
        <f t="shared" si="16"/>
        <v>0</v>
      </c>
      <c r="N47" s="22">
        <f t="shared" si="16"/>
        <v>0</v>
      </c>
      <c r="O47" s="93">
        <f t="shared" si="16"/>
        <v>0</v>
      </c>
      <c r="P47" s="22">
        <f t="shared" si="16"/>
        <v>11653187.109999999</v>
      </c>
      <c r="Q47" s="22">
        <f t="shared" si="2"/>
        <v>27706581.890000001</v>
      </c>
      <c r="R47" s="24">
        <f t="shared" si="7"/>
        <v>0.29606848327793794</v>
      </c>
      <c r="S47" s="31"/>
      <c r="T47" s="26"/>
    </row>
    <row r="48" spans="1:20" ht="21" customHeight="1" x14ac:dyDescent="0.25">
      <c r="A48" s="67" t="s">
        <v>71</v>
      </c>
      <c r="B48" s="68" t="s">
        <v>72</v>
      </c>
      <c r="C48" s="28">
        <v>20100000</v>
      </c>
      <c r="D48" s="28">
        <v>617022</v>
      </c>
      <c r="E48" s="29">
        <v>0</v>
      </c>
      <c r="F48" s="29">
        <v>0</v>
      </c>
      <c r="G48" s="29">
        <v>0</v>
      </c>
      <c r="H48" s="29">
        <v>0</v>
      </c>
      <c r="I48" s="29">
        <v>4716284.8499999996</v>
      </c>
      <c r="J48" s="88">
        <v>1490007.02</v>
      </c>
      <c r="K48" s="87">
        <v>678724.2</v>
      </c>
      <c r="L48" s="29"/>
      <c r="M48" s="29"/>
      <c r="N48" s="29"/>
      <c r="O48" s="84"/>
      <c r="P48" s="28">
        <f>SUM(D48:O48)</f>
        <v>7502038.0699999994</v>
      </c>
      <c r="Q48" s="28">
        <f t="shared" si="2"/>
        <v>12597961.93</v>
      </c>
      <c r="R48" s="30">
        <f t="shared" si="7"/>
        <v>0.37323572487562184</v>
      </c>
      <c r="S48" s="8"/>
      <c r="T48" s="8"/>
    </row>
    <row r="49" spans="1:20" ht="21" customHeight="1" x14ac:dyDescent="0.25">
      <c r="A49" s="67" t="s">
        <v>73</v>
      </c>
      <c r="B49" s="68" t="s">
        <v>74</v>
      </c>
      <c r="C49" s="28">
        <v>100000</v>
      </c>
      <c r="D49" s="28">
        <v>0</v>
      </c>
      <c r="E49" s="84">
        <v>0</v>
      </c>
      <c r="F49" s="28">
        <v>0</v>
      </c>
      <c r="G49" s="28">
        <v>0</v>
      </c>
      <c r="H49" s="28">
        <v>0</v>
      </c>
      <c r="I49" s="28">
        <v>0</v>
      </c>
      <c r="J49" s="88">
        <v>0</v>
      </c>
      <c r="K49" s="84">
        <v>0</v>
      </c>
      <c r="L49" s="84"/>
      <c r="M49" s="84"/>
      <c r="N49" s="84"/>
      <c r="O49" s="84"/>
      <c r="P49" s="28">
        <f t="shared" si="15"/>
        <v>0</v>
      </c>
      <c r="Q49" s="28">
        <f t="shared" si="2"/>
        <v>100000</v>
      </c>
      <c r="R49" s="30">
        <f t="shared" si="7"/>
        <v>0</v>
      </c>
      <c r="S49" s="8"/>
      <c r="T49" s="8"/>
    </row>
    <row r="50" spans="1:20" ht="21" customHeight="1" x14ac:dyDescent="0.25">
      <c r="A50" s="71" t="s">
        <v>75</v>
      </c>
      <c r="B50" s="72" t="s">
        <v>76</v>
      </c>
      <c r="C50" s="34">
        <v>19159769</v>
      </c>
      <c r="D50" s="34">
        <v>0</v>
      </c>
      <c r="E50" s="34">
        <v>223492.5</v>
      </c>
      <c r="F50" s="32">
        <v>0</v>
      </c>
      <c r="G50" s="34">
        <v>0</v>
      </c>
      <c r="H50" s="34">
        <v>3927656.54</v>
      </c>
      <c r="I50" s="34">
        <v>0</v>
      </c>
      <c r="J50" s="34">
        <v>0</v>
      </c>
      <c r="K50" s="90">
        <v>0</v>
      </c>
      <c r="L50" s="90"/>
      <c r="M50" s="90"/>
      <c r="N50" s="90"/>
      <c r="O50" s="90"/>
      <c r="P50" s="34">
        <f t="shared" si="15"/>
        <v>4151149.04</v>
      </c>
      <c r="Q50" s="34">
        <f t="shared" si="2"/>
        <v>15008619.960000001</v>
      </c>
      <c r="R50" s="107">
        <f t="shared" si="7"/>
        <v>0.21665966014517191</v>
      </c>
      <c r="S50" s="8"/>
      <c r="T50" s="8"/>
    </row>
    <row r="51" spans="1:20" s="27" customFormat="1" ht="20.100000000000001" customHeight="1" x14ac:dyDescent="0.25">
      <c r="A51" s="21" t="s">
        <v>77</v>
      </c>
      <c r="B51" s="69" t="s">
        <v>78</v>
      </c>
      <c r="C51" s="22">
        <v>11700000</v>
      </c>
      <c r="D51" s="22">
        <f t="shared" ref="D51:P51" si="17">SUM(D52:D53)</f>
        <v>305070.07</v>
      </c>
      <c r="E51" s="22">
        <f t="shared" si="17"/>
        <v>306408.46999999997</v>
      </c>
      <c r="F51" s="22">
        <f t="shared" si="17"/>
        <v>556578.63</v>
      </c>
      <c r="G51" s="22">
        <f t="shared" si="17"/>
        <v>58570.26</v>
      </c>
      <c r="H51" s="22">
        <f t="shared" si="17"/>
        <v>308829.23</v>
      </c>
      <c r="I51" s="22">
        <f t="shared" si="17"/>
        <v>317195.64</v>
      </c>
      <c r="J51" s="22">
        <f t="shared" si="17"/>
        <v>317842.88</v>
      </c>
      <c r="K51" s="23">
        <f t="shared" si="17"/>
        <v>317249.75</v>
      </c>
      <c r="L51" s="22">
        <f t="shared" si="17"/>
        <v>0</v>
      </c>
      <c r="M51" s="22">
        <f t="shared" si="17"/>
        <v>0</v>
      </c>
      <c r="N51" s="22">
        <f t="shared" si="17"/>
        <v>0</v>
      </c>
      <c r="O51" s="93">
        <f t="shared" si="17"/>
        <v>0</v>
      </c>
      <c r="P51" s="22">
        <f t="shared" si="17"/>
        <v>2487744.9299999997</v>
      </c>
      <c r="Q51" s="22">
        <f t="shared" si="2"/>
        <v>9212255.0700000003</v>
      </c>
      <c r="R51" s="24">
        <f t="shared" si="7"/>
        <v>0.21262777179487177</v>
      </c>
      <c r="S51" s="26"/>
      <c r="T51" s="26"/>
    </row>
    <row r="52" spans="1:20" ht="21" customHeight="1" x14ac:dyDescent="0.25">
      <c r="A52" s="67" t="s">
        <v>79</v>
      </c>
      <c r="B52" s="68" t="s">
        <v>80</v>
      </c>
      <c r="C52" s="28">
        <v>7000000</v>
      </c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88">
        <v>0</v>
      </c>
      <c r="K52" s="29">
        <v>0</v>
      </c>
      <c r="L52" s="29"/>
      <c r="M52" s="29"/>
      <c r="N52" s="29"/>
      <c r="O52" s="84"/>
      <c r="P52" s="28">
        <f>SUM(D52:O52)</f>
        <v>0</v>
      </c>
      <c r="Q52" s="28">
        <f t="shared" si="2"/>
        <v>7000000</v>
      </c>
      <c r="R52" s="30">
        <f>P52/C52</f>
        <v>0</v>
      </c>
      <c r="S52" s="8"/>
      <c r="T52" s="8"/>
    </row>
    <row r="53" spans="1:20" ht="21" customHeight="1" x14ac:dyDescent="0.25">
      <c r="A53" s="67" t="s">
        <v>81</v>
      </c>
      <c r="B53" s="68" t="s">
        <v>82</v>
      </c>
      <c r="C53" s="28">
        <v>4700000</v>
      </c>
      <c r="D53" s="28">
        <v>305070.07</v>
      </c>
      <c r="E53" s="29">
        <v>306408.46999999997</v>
      </c>
      <c r="F53" s="29">
        <v>556578.63</v>
      </c>
      <c r="G53" s="29">
        <v>58570.26</v>
      </c>
      <c r="H53" s="29">
        <v>308829.23</v>
      </c>
      <c r="I53" s="29">
        <v>317195.64</v>
      </c>
      <c r="J53" s="88">
        <v>317842.88</v>
      </c>
      <c r="K53" s="105">
        <v>317249.75</v>
      </c>
      <c r="L53" s="29"/>
      <c r="M53" s="29"/>
      <c r="N53" s="29"/>
      <c r="O53" s="84"/>
      <c r="P53" s="28">
        <f t="shared" si="15"/>
        <v>2487744.9299999997</v>
      </c>
      <c r="Q53" s="28">
        <f t="shared" si="2"/>
        <v>2212255.0700000003</v>
      </c>
      <c r="R53" s="30">
        <f t="shared" si="7"/>
        <v>0.5293074319148936</v>
      </c>
      <c r="S53" s="8"/>
      <c r="T53" s="8"/>
    </row>
    <row r="54" spans="1:20" s="27" customFormat="1" ht="39" customHeight="1" x14ac:dyDescent="0.25">
      <c r="A54" s="21" t="s">
        <v>83</v>
      </c>
      <c r="B54" s="70" t="s">
        <v>311</v>
      </c>
      <c r="C54" s="22">
        <v>9680747</v>
      </c>
      <c r="D54" s="22">
        <f t="shared" ref="D54:P54" si="18">SUM(D55:D62)</f>
        <v>0</v>
      </c>
      <c r="E54" s="22">
        <f t="shared" si="18"/>
        <v>10000</v>
      </c>
      <c r="F54" s="22">
        <f t="shared" si="18"/>
        <v>546157.91999999993</v>
      </c>
      <c r="G54" s="22">
        <f t="shared" si="18"/>
        <v>198896.34</v>
      </c>
      <c r="H54" s="22">
        <f t="shared" si="18"/>
        <v>674615.56</v>
      </c>
      <c r="I54" s="22">
        <f t="shared" si="18"/>
        <v>692840.5</v>
      </c>
      <c r="J54" s="22">
        <f t="shared" si="18"/>
        <v>1159752.8899999999</v>
      </c>
      <c r="K54" s="23">
        <f t="shared" si="18"/>
        <v>484188.8</v>
      </c>
      <c r="L54" s="22">
        <f t="shared" si="18"/>
        <v>0</v>
      </c>
      <c r="M54" s="22">
        <f t="shared" si="18"/>
        <v>0</v>
      </c>
      <c r="N54" s="22">
        <f t="shared" si="18"/>
        <v>0</v>
      </c>
      <c r="O54" s="93">
        <f t="shared" si="18"/>
        <v>0</v>
      </c>
      <c r="P54" s="22">
        <f t="shared" si="18"/>
        <v>3766452.0100000007</v>
      </c>
      <c r="Q54" s="22">
        <f t="shared" si="2"/>
        <v>5914294.9899999993</v>
      </c>
      <c r="R54" s="24">
        <f t="shared" si="7"/>
        <v>0.38906625800674272</v>
      </c>
      <c r="S54" s="25"/>
      <c r="T54" s="26"/>
    </row>
    <row r="55" spans="1:20" ht="26.25" customHeight="1" x14ac:dyDescent="0.25">
      <c r="A55" s="67" t="s">
        <v>84</v>
      </c>
      <c r="B55" s="68" t="s">
        <v>85</v>
      </c>
      <c r="C55" s="28">
        <v>1200000</v>
      </c>
      <c r="D55" s="28">
        <v>0</v>
      </c>
      <c r="E55" s="29">
        <v>10000</v>
      </c>
      <c r="F55" s="29">
        <v>5000</v>
      </c>
      <c r="G55" s="29">
        <v>5000</v>
      </c>
      <c r="H55" s="29">
        <v>331999.2</v>
      </c>
      <c r="I55" s="29">
        <v>163499.6</v>
      </c>
      <c r="J55" s="88">
        <v>91749.8</v>
      </c>
      <c r="K55" s="87">
        <v>81749.8</v>
      </c>
      <c r="L55" s="29"/>
      <c r="M55" s="29"/>
      <c r="N55" s="29"/>
      <c r="O55" s="84"/>
      <c r="P55" s="28">
        <f>SUM(D55:O55)</f>
        <v>688998.40000000014</v>
      </c>
      <c r="Q55" s="28">
        <f t="shared" si="2"/>
        <v>511001.59999999986</v>
      </c>
      <c r="R55" s="30">
        <f t="shared" si="7"/>
        <v>0.57416533333333342</v>
      </c>
      <c r="S55" s="8"/>
      <c r="T55" s="8"/>
    </row>
    <row r="56" spans="1:20" ht="25.5" customHeight="1" x14ac:dyDescent="0.25">
      <c r="A56" s="67" t="s">
        <v>86</v>
      </c>
      <c r="B56" s="68" t="s">
        <v>87</v>
      </c>
      <c r="C56" s="28">
        <v>645913</v>
      </c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405912.9</v>
      </c>
      <c r="J56" s="88">
        <v>0</v>
      </c>
      <c r="K56" s="29">
        <v>0</v>
      </c>
      <c r="L56" s="29"/>
      <c r="M56" s="29"/>
      <c r="N56" s="29"/>
      <c r="O56" s="84"/>
      <c r="P56" s="28">
        <f t="shared" si="15"/>
        <v>405912.9</v>
      </c>
      <c r="Q56" s="28">
        <f t="shared" si="2"/>
        <v>240000.09999999998</v>
      </c>
      <c r="R56" s="30">
        <f>P56/C56</f>
        <v>0.62843277655040231</v>
      </c>
      <c r="S56" s="8"/>
      <c r="T56" s="8"/>
    </row>
    <row r="57" spans="1:20" ht="24.75" customHeight="1" x14ac:dyDescent="0.25">
      <c r="A57" s="67" t="s">
        <v>88</v>
      </c>
      <c r="B57" s="68" t="s">
        <v>89</v>
      </c>
      <c r="C57" s="28">
        <v>0</v>
      </c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88">
        <v>0</v>
      </c>
      <c r="K57" s="87">
        <v>0</v>
      </c>
      <c r="L57" s="29"/>
      <c r="M57" s="29"/>
      <c r="N57" s="29"/>
      <c r="O57" s="84"/>
      <c r="P57" s="28">
        <f>SUM(D57:O57)</f>
        <v>0</v>
      </c>
      <c r="Q57" s="28">
        <f t="shared" si="2"/>
        <v>0</v>
      </c>
      <c r="R57" s="30">
        <v>0</v>
      </c>
      <c r="S57" s="8"/>
      <c r="T57" s="8"/>
    </row>
    <row r="58" spans="1:20" ht="30.75" customHeight="1" x14ac:dyDescent="0.25">
      <c r="A58" s="67" t="s">
        <v>90</v>
      </c>
      <c r="B58" s="68" t="s">
        <v>91</v>
      </c>
      <c r="C58" s="28">
        <v>800000</v>
      </c>
      <c r="D58" s="28">
        <v>0</v>
      </c>
      <c r="E58" s="29">
        <v>0</v>
      </c>
      <c r="F58" s="29">
        <v>59000</v>
      </c>
      <c r="G58" s="29">
        <v>0</v>
      </c>
      <c r="H58" s="29">
        <v>0</v>
      </c>
      <c r="I58" s="29">
        <v>50917</v>
      </c>
      <c r="J58" s="88">
        <v>63012</v>
      </c>
      <c r="K58" s="87">
        <v>3540</v>
      </c>
      <c r="L58" s="29"/>
      <c r="M58" s="29"/>
      <c r="N58" s="29"/>
      <c r="O58" s="84"/>
      <c r="P58" s="28">
        <f t="shared" si="15"/>
        <v>176469</v>
      </c>
      <c r="Q58" s="28">
        <f t="shared" si="2"/>
        <v>623531</v>
      </c>
      <c r="R58" s="30">
        <f t="shared" si="7"/>
        <v>0.22058625000000001</v>
      </c>
      <c r="S58" s="8"/>
      <c r="T58" s="8"/>
    </row>
    <row r="59" spans="1:20" ht="30.75" customHeight="1" x14ac:dyDescent="0.25">
      <c r="A59" s="67" t="s">
        <v>322</v>
      </c>
      <c r="B59" s="68" t="s">
        <v>323</v>
      </c>
      <c r="C59" s="28">
        <v>75000</v>
      </c>
      <c r="D59" s="28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88">
        <v>0</v>
      </c>
      <c r="K59" s="87">
        <v>0</v>
      </c>
      <c r="L59" s="29"/>
      <c r="M59" s="29"/>
      <c r="N59" s="29"/>
      <c r="O59" s="84"/>
      <c r="P59" s="28">
        <v>0</v>
      </c>
      <c r="Q59" s="28">
        <v>0</v>
      </c>
      <c r="R59" s="30">
        <v>0</v>
      </c>
      <c r="S59" s="8"/>
      <c r="T59" s="8"/>
    </row>
    <row r="60" spans="1:20" ht="26.1" customHeight="1" x14ac:dyDescent="0.25">
      <c r="A60" s="67" t="s">
        <v>92</v>
      </c>
      <c r="B60" s="68" t="s">
        <v>93</v>
      </c>
      <c r="C60" s="28">
        <v>5172614</v>
      </c>
      <c r="D60" s="28">
        <v>0</v>
      </c>
      <c r="E60" s="28">
        <v>0</v>
      </c>
      <c r="F60" s="28">
        <v>462097.91999999998</v>
      </c>
      <c r="G60" s="28">
        <v>133754.1</v>
      </c>
      <c r="H60" s="28">
        <v>342616.36</v>
      </c>
      <c r="I60" s="29">
        <v>29264</v>
      </c>
      <c r="J60" s="105">
        <v>847383.09</v>
      </c>
      <c r="K60" s="106">
        <v>0</v>
      </c>
      <c r="L60" s="32"/>
      <c r="M60" s="32"/>
      <c r="N60" s="32"/>
      <c r="O60" s="90"/>
      <c r="P60" s="28">
        <f t="shared" si="15"/>
        <v>1815115.47</v>
      </c>
      <c r="Q60" s="28">
        <f t="shared" si="2"/>
        <v>3357498.5300000003</v>
      </c>
      <c r="R60" s="30">
        <f t="shared" si="7"/>
        <v>0.3509087416923049</v>
      </c>
      <c r="S60" s="8"/>
      <c r="T60" s="8"/>
    </row>
    <row r="61" spans="1:20" ht="26.1" customHeight="1" x14ac:dyDescent="0.25">
      <c r="A61" s="67" t="s">
        <v>94</v>
      </c>
      <c r="B61" s="68" t="s">
        <v>95</v>
      </c>
      <c r="C61" s="28">
        <v>287220</v>
      </c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88">
        <v>157608</v>
      </c>
      <c r="K61" s="29">
        <v>0</v>
      </c>
      <c r="L61" s="29"/>
      <c r="M61" s="29"/>
      <c r="N61" s="29"/>
      <c r="O61" s="84"/>
      <c r="P61" s="28">
        <f t="shared" si="15"/>
        <v>157608</v>
      </c>
      <c r="Q61" s="28">
        <f t="shared" si="2"/>
        <v>129612</v>
      </c>
      <c r="R61" s="30">
        <f t="shared" si="7"/>
        <v>0.54873616043451012</v>
      </c>
      <c r="S61" s="8"/>
      <c r="T61" s="8"/>
    </row>
    <row r="62" spans="1:20" ht="26.1" customHeight="1" x14ac:dyDescent="0.25">
      <c r="A62" s="67" t="s">
        <v>96</v>
      </c>
      <c r="B62" s="68" t="s">
        <v>97</v>
      </c>
      <c r="C62" s="28">
        <v>1500000</v>
      </c>
      <c r="D62" s="28">
        <v>0</v>
      </c>
      <c r="E62" s="29">
        <v>0</v>
      </c>
      <c r="F62" s="29">
        <v>20060</v>
      </c>
      <c r="G62" s="29">
        <v>60142.239999999998</v>
      </c>
      <c r="H62" s="29">
        <v>0</v>
      </c>
      <c r="I62" s="29">
        <v>43247</v>
      </c>
      <c r="J62" s="88">
        <v>0</v>
      </c>
      <c r="K62" s="87">
        <v>398899</v>
      </c>
      <c r="L62" s="29"/>
      <c r="M62" s="29"/>
      <c r="N62" s="29"/>
      <c r="O62" s="84"/>
      <c r="P62" s="28">
        <f t="shared" si="15"/>
        <v>522348.24</v>
      </c>
      <c r="Q62" s="28">
        <f t="shared" si="2"/>
        <v>977651.76</v>
      </c>
      <c r="R62" s="30">
        <f t="shared" si="7"/>
        <v>0.34823216000000001</v>
      </c>
      <c r="S62" s="8"/>
      <c r="T62" s="8"/>
    </row>
    <row r="63" spans="1:20" s="27" customFormat="1" ht="26.25" customHeight="1" x14ac:dyDescent="0.25">
      <c r="A63" s="21" t="s">
        <v>98</v>
      </c>
      <c r="B63" s="70" t="s">
        <v>99</v>
      </c>
      <c r="C63" s="22">
        <v>98807773.359999999</v>
      </c>
      <c r="D63" s="22">
        <f t="shared" ref="D63:P63" si="19">SUM(D64:D74)</f>
        <v>0</v>
      </c>
      <c r="E63" s="22">
        <f t="shared" si="19"/>
        <v>773406.19</v>
      </c>
      <c r="F63" s="22">
        <f t="shared" si="19"/>
        <v>6904218.6299999999</v>
      </c>
      <c r="G63" s="22">
        <f t="shared" si="19"/>
        <v>138506.06</v>
      </c>
      <c r="H63" s="22">
        <f t="shared" si="19"/>
        <v>5440290.1299999999</v>
      </c>
      <c r="I63" s="22">
        <f t="shared" si="19"/>
        <v>8980871.5199999996</v>
      </c>
      <c r="J63" s="22">
        <f t="shared" si="19"/>
        <v>4920231.8199999994</v>
      </c>
      <c r="K63" s="23">
        <f t="shared" si="19"/>
        <v>2217553.4500000002</v>
      </c>
      <c r="L63" s="22">
        <f t="shared" si="19"/>
        <v>0</v>
      </c>
      <c r="M63" s="22">
        <f t="shared" si="19"/>
        <v>0</v>
      </c>
      <c r="N63" s="22">
        <f t="shared" si="19"/>
        <v>0</v>
      </c>
      <c r="O63" s="93">
        <f t="shared" si="19"/>
        <v>0</v>
      </c>
      <c r="P63" s="22">
        <f t="shared" si="19"/>
        <v>29375077.800000001</v>
      </c>
      <c r="Q63" s="22">
        <f t="shared" si="2"/>
        <v>69432695.560000002</v>
      </c>
      <c r="R63" s="24">
        <f t="shared" si="7"/>
        <v>0.29729521070142656</v>
      </c>
      <c r="S63" s="25"/>
      <c r="T63" s="26"/>
    </row>
    <row r="64" spans="1:20" ht="21" customHeight="1" x14ac:dyDescent="0.25">
      <c r="A64" s="67" t="s">
        <v>100</v>
      </c>
      <c r="B64" s="68" t="s">
        <v>101</v>
      </c>
      <c r="C64" s="28">
        <v>317000</v>
      </c>
      <c r="D64" s="28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88">
        <v>0</v>
      </c>
      <c r="K64" s="29">
        <v>0</v>
      </c>
      <c r="L64" s="29"/>
      <c r="M64" s="29"/>
      <c r="N64" s="29"/>
      <c r="O64" s="84"/>
      <c r="P64" s="28">
        <f>SUM(D64:O64)</f>
        <v>0</v>
      </c>
      <c r="Q64" s="28">
        <f t="shared" si="2"/>
        <v>317000</v>
      </c>
      <c r="R64" s="30">
        <f t="shared" si="7"/>
        <v>0</v>
      </c>
      <c r="S64" s="8"/>
      <c r="T64" s="8"/>
    </row>
    <row r="65" spans="1:20" ht="21" customHeight="1" x14ac:dyDescent="0.25">
      <c r="A65" s="67" t="s">
        <v>102</v>
      </c>
      <c r="B65" s="68" t="s">
        <v>103</v>
      </c>
      <c r="C65" s="28">
        <v>1500937</v>
      </c>
      <c r="D65" s="28">
        <v>0</v>
      </c>
      <c r="E65" s="29">
        <v>106305.02</v>
      </c>
      <c r="F65" s="29">
        <v>106305.02</v>
      </c>
      <c r="G65" s="29">
        <v>106305.02</v>
      </c>
      <c r="H65" s="29">
        <v>0</v>
      </c>
      <c r="I65" s="29">
        <v>106305.02</v>
      </c>
      <c r="J65" s="88">
        <v>106305.02</v>
      </c>
      <c r="K65" s="29">
        <v>0</v>
      </c>
      <c r="L65" s="29"/>
      <c r="M65" s="29"/>
      <c r="N65" s="29"/>
      <c r="O65" s="84"/>
      <c r="P65" s="28">
        <f t="shared" si="15"/>
        <v>531525.1</v>
      </c>
      <c r="Q65" s="28">
        <f t="shared" si="2"/>
        <v>969411.9</v>
      </c>
      <c r="R65" s="30">
        <f t="shared" si="7"/>
        <v>0.35412885417575818</v>
      </c>
      <c r="S65" s="8"/>
      <c r="T65" s="8"/>
    </row>
    <row r="66" spans="1:20" ht="21" customHeight="1" x14ac:dyDescent="0.25">
      <c r="A66" s="67" t="s">
        <v>104</v>
      </c>
      <c r="B66" s="68" t="s">
        <v>105</v>
      </c>
      <c r="C66" s="28">
        <v>18447.11</v>
      </c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88">
        <v>0</v>
      </c>
      <c r="K66" s="29">
        <v>0</v>
      </c>
      <c r="L66" s="29"/>
      <c r="M66" s="29"/>
      <c r="N66" s="29"/>
      <c r="O66" s="84"/>
      <c r="P66" s="28">
        <f>SUM(D66:O66)</f>
        <v>0</v>
      </c>
      <c r="Q66" s="28">
        <f t="shared" si="2"/>
        <v>18447.11</v>
      </c>
      <c r="R66" s="30">
        <f>P66/C66</f>
        <v>0</v>
      </c>
      <c r="S66" s="8"/>
      <c r="T66" s="8"/>
    </row>
    <row r="67" spans="1:20" ht="21" customHeight="1" x14ac:dyDescent="0.25">
      <c r="A67" s="67" t="s">
        <v>106</v>
      </c>
      <c r="B67" s="68" t="s">
        <v>107</v>
      </c>
      <c r="C67" s="28">
        <v>728000</v>
      </c>
      <c r="D67" s="28">
        <v>0</v>
      </c>
      <c r="E67" s="29">
        <v>25901.17</v>
      </c>
      <c r="F67" s="29">
        <v>16799.77</v>
      </c>
      <c r="G67" s="29">
        <v>32201.040000000001</v>
      </c>
      <c r="H67" s="29">
        <v>23450.13</v>
      </c>
      <c r="I67" s="29">
        <v>42301.7</v>
      </c>
      <c r="J67" s="88">
        <v>0</v>
      </c>
      <c r="K67" s="87">
        <v>35699.449999999997</v>
      </c>
      <c r="L67" s="29"/>
      <c r="M67" s="29"/>
      <c r="N67" s="29"/>
      <c r="O67" s="84"/>
      <c r="P67" s="28">
        <f t="shared" si="15"/>
        <v>176353.26</v>
      </c>
      <c r="Q67" s="28">
        <f t="shared" si="2"/>
        <v>551646.74</v>
      </c>
      <c r="R67" s="30">
        <f t="shared" si="7"/>
        <v>0.24224348901098902</v>
      </c>
      <c r="S67" s="8"/>
      <c r="T67" s="8"/>
    </row>
    <row r="68" spans="1:20" ht="21" customHeight="1" x14ac:dyDescent="0.25">
      <c r="A68" s="67" t="s">
        <v>108</v>
      </c>
      <c r="B68" s="68" t="s">
        <v>109</v>
      </c>
      <c r="C68" s="28">
        <v>68182399.25</v>
      </c>
      <c r="D68" s="28">
        <v>0</v>
      </c>
      <c r="E68" s="29">
        <v>0</v>
      </c>
      <c r="F68" s="29">
        <v>6327032.7999999998</v>
      </c>
      <c r="G68" s="29">
        <v>0</v>
      </c>
      <c r="H68" s="29">
        <v>4048040</v>
      </c>
      <c r="I68" s="29">
        <v>5755391.2000000002</v>
      </c>
      <c r="J68" s="88">
        <v>3838822</v>
      </c>
      <c r="K68" s="87">
        <v>2181854</v>
      </c>
      <c r="L68" s="29"/>
      <c r="M68" s="29"/>
      <c r="N68" s="29"/>
      <c r="O68" s="84"/>
      <c r="P68" s="28">
        <f t="shared" si="15"/>
        <v>22151140</v>
      </c>
      <c r="Q68" s="28">
        <f t="shared" si="2"/>
        <v>46031259.25</v>
      </c>
      <c r="R68" s="30">
        <f t="shared" si="7"/>
        <v>0.32488061792574718</v>
      </c>
      <c r="S68" s="8"/>
      <c r="T68" s="8"/>
    </row>
    <row r="69" spans="1:20" ht="21" customHeight="1" x14ac:dyDescent="0.25">
      <c r="A69" s="67" t="s">
        <v>110</v>
      </c>
      <c r="B69" s="68" t="s">
        <v>111</v>
      </c>
      <c r="C69" s="28">
        <v>26400000</v>
      </c>
      <c r="D69" s="28">
        <v>0</v>
      </c>
      <c r="E69" s="29">
        <v>512700</v>
      </c>
      <c r="F69" s="29">
        <v>394340</v>
      </c>
      <c r="G69" s="29">
        <v>0</v>
      </c>
      <c r="H69" s="29">
        <v>1368800</v>
      </c>
      <c r="I69" s="29">
        <v>3033544</v>
      </c>
      <c r="J69" s="88">
        <v>953440</v>
      </c>
      <c r="K69" s="29">
        <v>0</v>
      </c>
      <c r="L69" s="29"/>
      <c r="M69" s="29"/>
      <c r="N69" s="29"/>
      <c r="O69" s="84"/>
      <c r="P69" s="28">
        <f t="shared" si="15"/>
        <v>6262824</v>
      </c>
      <c r="Q69" s="28">
        <f t="shared" si="2"/>
        <v>20137176</v>
      </c>
      <c r="R69" s="30">
        <f t="shared" si="7"/>
        <v>0.23722818181818181</v>
      </c>
      <c r="S69" s="8"/>
      <c r="T69" s="8"/>
    </row>
    <row r="70" spans="1:20" ht="21" customHeight="1" x14ac:dyDescent="0.25">
      <c r="A70" s="67" t="s">
        <v>112</v>
      </c>
      <c r="B70" s="68" t="s">
        <v>113</v>
      </c>
      <c r="C70" s="28">
        <v>0</v>
      </c>
      <c r="D70" s="28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88">
        <v>0</v>
      </c>
      <c r="K70" s="29">
        <v>0</v>
      </c>
      <c r="L70" s="29"/>
      <c r="M70" s="29"/>
      <c r="N70" s="29"/>
      <c r="O70" s="84"/>
      <c r="P70" s="28">
        <f t="shared" si="15"/>
        <v>0</v>
      </c>
      <c r="Q70" s="28">
        <f t="shared" si="2"/>
        <v>0</v>
      </c>
      <c r="R70" s="30">
        <v>0</v>
      </c>
      <c r="S70" s="8"/>
      <c r="T70" s="8"/>
    </row>
    <row r="71" spans="1:20" ht="21" customHeight="1" x14ac:dyDescent="0.25">
      <c r="A71" s="67" t="s">
        <v>114</v>
      </c>
      <c r="B71" s="68" t="s">
        <v>115</v>
      </c>
      <c r="C71" s="28">
        <v>610990</v>
      </c>
      <c r="D71" s="28">
        <v>0</v>
      </c>
      <c r="E71" s="29">
        <v>128500</v>
      </c>
      <c r="F71" s="29">
        <v>0</v>
      </c>
      <c r="G71" s="29">
        <v>0</v>
      </c>
      <c r="H71" s="29">
        <v>0</v>
      </c>
      <c r="I71" s="29">
        <v>0</v>
      </c>
      <c r="J71" s="88">
        <v>0</v>
      </c>
      <c r="K71" s="29">
        <v>0</v>
      </c>
      <c r="L71" s="29"/>
      <c r="M71" s="29"/>
      <c r="N71" s="29"/>
      <c r="O71" s="84"/>
      <c r="P71" s="28">
        <f t="shared" si="15"/>
        <v>128500</v>
      </c>
      <c r="Q71" s="28">
        <f t="shared" si="2"/>
        <v>482490</v>
      </c>
      <c r="R71" s="30">
        <f t="shared" si="7"/>
        <v>0.21031440776444787</v>
      </c>
      <c r="S71" s="8"/>
      <c r="T71" s="8"/>
    </row>
    <row r="72" spans="1:20" ht="21" customHeight="1" x14ac:dyDescent="0.25">
      <c r="A72" s="67" t="s">
        <v>116</v>
      </c>
      <c r="B72" s="68" t="s">
        <v>117</v>
      </c>
      <c r="C72" s="28">
        <v>1000000</v>
      </c>
      <c r="D72" s="28">
        <v>0</v>
      </c>
      <c r="E72" s="29">
        <v>0</v>
      </c>
      <c r="F72" s="29">
        <v>59741.04</v>
      </c>
      <c r="G72" s="29">
        <v>0</v>
      </c>
      <c r="H72" s="29">
        <v>0</v>
      </c>
      <c r="I72" s="29">
        <v>43329.599999999999</v>
      </c>
      <c r="J72" s="88">
        <v>21664.799999999999</v>
      </c>
      <c r="K72" s="29">
        <v>0</v>
      </c>
      <c r="L72" s="29"/>
      <c r="M72" s="29"/>
      <c r="N72" s="29"/>
      <c r="O72" s="84"/>
      <c r="P72" s="28">
        <f t="shared" si="15"/>
        <v>124735.44</v>
      </c>
      <c r="Q72" s="28">
        <f t="shared" si="2"/>
        <v>875264.56</v>
      </c>
      <c r="R72" s="30">
        <f t="shared" si="7"/>
        <v>0.12473544</v>
      </c>
      <c r="S72" s="8"/>
      <c r="T72" s="8"/>
    </row>
    <row r="73" spans="1:20" ht="21" customHeight="1" x14ac:dyDescent="0.25">
      <c r="A73" s="67" t="s">
        <v>118</v>
      </c>
      <c r="B73" s="68" t="s">
        <v>119</v>
      </c>
      <c r="C73" s="28">
        <v>0</v>
      </c>
      <c r="D73" s="28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88">
        <v>0</v>
      </c>
      <c r="K73" s="29">
        <v>0</v>
      </c>
      <c r="L73" s="29"/>
      <c r="M73" s="29"/>
      <c r="N73" s="29"/>
      <c r="O73" s="84"/>
      <c r="P73" s="28">
        <f t="shared" si="15"/>
        <v>0</v>
      </c>
      <c r="Q73" s="28">
        <f t="shared" si="2"/>
        <v>0</v>
      </c>
      <c r="R73" s="30">
        <v>0</v>
      </c>
      <c r="S73" s="8"/>
      <c r="T73" s="8"/>
    </row>
    <row r="74" spans="1:20" ht="21" customHeight="1" x14ac:dyDescent="0.25">
      <c r="A74" s="67" t="s">
        <v>120</v>
      </c>
      <c r="B74" s="68" t="s">
        <v>121</v>
      </c>
      <c r="C74" s="28">
        <v>50000</v>
      </c>
      <c r="D74" s="28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88">
        <v>0</v>
      </c>
      <c r="K74" s="29">
        <v>0</v>
      </c>
      <c r="L74" s="29"/>
      <c r="M74" s="29"/>
      <c r="N74" s="29"/>
      <c r="O74" s="84"/>
      <c r="P74" s="28">
        <f t="shared" si="15"/>
        <v>0</v>
      </c>
      <c r="Q74" s="28">
        <f t="shared" si="2"/>
        <v>50000</v>
      </c>
      <c r="R74" s="30">
        <f>P74/C74</f>
        <v>0</v>
      </c>
      <c r="S74" s="8"/>
      <c r="T74" s="8"/>
    </row>
    <row r="75" spans="1:20" s="27" customFormat="1" ht="16.5" customHeight="1" x14ac:dyDescent="0.25">
      <c r="A75" s="21" t="s">
        <v>122</v>
      </c>
      <c r="B75" s="69" t="s">
        <v>123</v>
      </c>
      <c r="C75" s="22">
        <v>28734703.25</v>
      </c>
      <c r="D75" s="22">
        <f t="shared" ref="D75:P75" si="20">SUM(D76:D78)</f>
        <v>0</v>
      </c>
      <c r="E75" s="22">
        <f t="shared" si="20"/>
        <v>43445.32</v>
      </c>
      <c r="F75" s="22">
        <f t="shared" si="20"/>
        <v>4882116.43</v>
      </c>
      <c r="G75" s="22">
        <f t="shared" si="20"/>
        <v>2172300.85</v>
      </c>
      <c r="H75" s="22">
        <f t="shared" si="20"/>
        <v>2122775.11</v>
      </c>
      <c r="I75" s="22">
        <f t="shared" si="20"/>
        <v>2335605.9899999998</v>
      </c>
      <c r="J75" s="22">
        <f t="shared" si="20"/>
        <v>2375332.17</v>
      </c>
      <c r="K75" s="23">
        <f t="shared" si="20"/>
        <v>998981.01</v>
      </c>
      <c r="L75" s="22">
        <f t="shared" si="20"/>
        <v>0</v>
      </c>
      <c r="M75" s="22">
        <f t="shared" si="20"/>
        <v>0</v>
      </c>
      <c r="N75" s="22">
        <f t="shared" si="20"/>
        <v>0</v>
      </c>
      <c r="O75" s="93">
        <f t="shared" si="20"/>
        <v>0</v>
      </c>
      <c r="P75" s="22">
        <f t="shared" si="20"/>
        <v>14930556.879999997</v>
      </c>
      <c r="Q75" s="22">
        <f t="shared" si="2"/>
        <v>13804146.370000003</v>
      </c>
      <c r="R75" s="24">
        <f t="shared" si="7"/>
        <v>0.51960017648694512</v>
      </c>
      <c r="S75" s="26"/>
      <c r="T75" s="26"/>
    </row>
    <row r="76" spans="1:20" ht="21" customHeight="1" x14ac:dyDescent="0.25">
      <c r="A76" s="67" t="s">
        <v>124</v>
      </c>
      <c r="B76" s="68" t="s">
        <v>125</v>
      </c>
      <c r="C76" s="28">
        <v>1000000</v>
      </c>
      <c r="D76" s="28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88">
        <v>0</v>
      </c>
      <c r="K76" s="29">
        <v>0</v>
      </c>
      <c r="L76" s="29"/>
      <c r="M76" s="29"/>
      <c r="N76" s="29"/>
      <c r="O76" s="84"/>
      <c r="P76" s="28">
        <f t="shared" si="15"/>
        <v>0</v>
      </c>
      <c r="Q76" s="28">
        <f t="shared" si="2"/>
        <v>1000000</v>
      </c>
      <c r="R76" s="30">
        <f>P76/C76</f>
        <v>0</v>
      </c>
      <c r="S76" s="8"/>
      <c r="T76" s="8"/>
    </row>
    <row r="77" spans="1:20" ht="21" customHeight="1" x14ac:dyDescent="0.25">
      <c r="A77" s="67" t="s">
        <v>126</v>
      </c>
      <c r="B77" s="68" t="s">
        <v>127</v>
      </c>
      <c r="C77" s="28">
        <v>25734703.25</v>
      </c>
      <c r="D77" s="28">
        <v>0</v>
      </c>
      <c r="E77" s="29">
        <v>0</v>
      </c>
      <c r="F77" s="29">
        <v>4882116.43</v>
      </c>
      <c r="G77" s="29">
        <v>2172300.85</v>
      </c>
      <c r="H77" s="29">
        <v>2122775.11</v>
      </c>
      <c r="I77" s="29">
        <v>2291963.5099999998</v>
      </c>
      <c r="J77" s="88">
        <v>2211753.86</v>
      </c>
      <c r="K77" s="87">
        <v>998981.01</v>
      </c>
      <c r="L77" s="29"/>
      <c r="M77" s="29"/>
      <c r="N77" s="29"/>
      <c r="O77" s="84"/>
      <c r="P77" s="28">
        <f t="shared" si="15"/>
        <v>14679890.769999998</v>
      </c>
      <c r="Q77" s="28">
        <f t="shared" si="2"/>
        <v>11054812.480000002</v>
      </c>
      <c r="R77" s="30">
        <f t="shared" si="7"/>
        <v>0.57043170956323341</v>
      </c>
      <c r="S77" s="8"/>
      <c r="T77" s="8"/>
    </row>
    <row r="78" spans="1:20" ht="21" customHeight="1" x14ac:dyDescent="0.25">
      <c r="A78" s="67" t="s">
        <v>128</v>
      </c>
      <c r="B78" s="68" t="s">
        <v>129</v>
      </c>
      <c r="C78" s="28">
        <v>2000000</v>
      </c>
      <c r="D78" s="28">
        <v>0</v>
      </c>
      <c r="E78" s="29">
        <v>43445.32</v>
      </c>
      <c r="F78" s="29">
        <v>0</v>
      </c>
      <c r="G78" s="29">
        <v>0</v>
      </c>
      <c r="H78" s="29">
        <v>0</v>
      </c>
      <c r="I78" s="29">
        <v>43642.48</v>
      </c>
      <c r="J78" s="88">
        <v>163578.31</v>
      </c>
      <c r="K78" s="29">
        <v>0</v>
      </c>
      <c r="L78" s="29"/>
      <c r="M78" s="29"/>
      <c r="N78" s="29"/>
      <c r="O78" s="84"/>
      <c r="P78" s="28">
        <f t="shared" si="15"/>
        <v>250666.11</v>
      </c>
      <c r="Q78" s="28">
        <f t="shared" ref="Q78:Q141" si="21">C78-P78</f>
        <v>1749333.8900000001</v>
      </c>
      <c r="R78" s="30">
        <f t="shared" ref="R78:R137" si="22">P78/C78</f>
        <v>0.125333055</v>
      </c>
      <c r="S78" s="8"/>
      <c r="T78" s="8"/>
    </row>
    <row r="79" spans="1:20" s="15" customFormat="1" ht="15.75" customHeight="1" x14ac:dyDescent="0.25">
      <c r="A79" s="16">
        <v>2.2999999999999998</v>
      </c>
      <c r="B79" s="65" t="s">
        <v>130</v>
      </c>
      <c r="C79" s="17">
        <v>33273591.550000001</v>
      </c>
      <c r="D79" s="17">
        <f t="shared" ref="D79:P79" si="23">+D80+D84+D88+D93+D95+D100+D109+D118</f>
        <v>1044500</v>
      </c>
      <c r="E79" s="17">
        <f t="shared" si="23"/>
        <v>787593</v>
      </c>
      <c r="F79" s="17">
        <f t="shared" si="23"/>
        <v>1003531</v>
      </c>
      <c r="G79" s="17">
        <f t="shared" si="23"/>
        <v>1268008.42</v>
      </c>
      <c r="H79" s="17">
        <f t="shared" si="23"/>
        <v>1340101.3700000001</v>
      </c>
      <c r="I79" s="17">
        <f t="shared" si="23"/>
        <v>7175400.8799999999</v>
      </c>
      <c r="J79" s="17">
        <f t="shared" si="23"/>
        <v>4379239.5600000005</v>
      </c>
      <c r="K79" s="18">
        <f t="shared" si="23"/>
        <v>708515.82000000007</v>
      </c>
      <c r="L79" s="17">
        <f t="shared" si="23"/>
        <v>0</v>
      </c>
      <c r="M79" s="17">
        <f t="shared" si="23"/>
        <v>0</v>
      </c>
      <c r="N79" s="17">
        <f t="shared" si="23"/>
        <v>0</v>
      </c>
      <c r="O79" s="94">
        <f t="shared" si="23"/>
        <v>0</v>
      </c>
      <c r="P79" s="17">
        <f t="shared" si="23"/>
        <v>17706890.050000001</v>
      </c>
      <c r="Q79" s="17">
        <f t="shared" si="21"/>
        <v>15566701.5</v>
      </c>
      <c r="R79" s="19">
        <f t="shared" si="22"/>
        <v>0.53216046796126526</v>
      </c>
      <c r="S79" s="20"/>
      <c r="T79" s="13"/>
    </row>
    <row r="80" spans="1:20" s="27" customFormat="1" ht="17.25" customHeight="1" x14ac:dyDescent="0.25">
      <c r="A80" s="21" t="s">
        <v>131</v>
      </c>
      <c r="B80" s="69" t="s">
        <v>132</v>
      </c>
      <c r="C80" s="22">
        <v>2577184.5</v>
      </c>
      <c r="D80" s="22">
        <f t="shared" ref="D80:P80" si="24">SUM(D81:D83)</f>
        <v>0</v>
      </c>
      <c r="E80" s="22">
        <f t="shared" si="24"/>
        <v>267593</v>
      </c>
      <c r="F80" s="22">
        <f t="shared" si="24"/>
        <v>0</v>
      </c>
      <c r="G80" s="22">
        <f t="shared" si="24"/>
        <v>586740.43999999994</v>
      </c>
      <c r="H80" s="22">
        <f t="shared" si="24"/>
        <v>0</v>
      </c>
      <c r="I80" s="22">
        <f t="shared" si="24"/>
        <v>187840</v>
      </c>
      <c r="J80" s="22">
        <f t="shared" si="24"/>
        <v>547829.12</v>
      </c>
      <c r="K80" s="23">
        <f t="shared" si="24"/>
        <v>33310</v>
      </c>
      <c r="L80" s="22">
        <f t="shared" si="24"/>
        <v>0</v>
      </c>
      <c r="M80" s="22">
        <f t="shared" si="24"/>
        <v>0</v>
      </c>
      <c r="N80" s="22">
        <f t="shared" si="24"/>
        <v>0</v>
      </c>
      <c r="O80" s="93">
        <f t="shared" si="24"/>
        <v>0</v>
      </c>
      <c r="P80" s="22">
        <f t="shared" si="24"/>
        <v>1623312.56</v>
      </c>
      <c r="Q80" s="22">
        <f t="shared" si="21"/>
        <v>953871.94</v>
      </c>
      <c r="R80" s="24">
        <f t="shared" si="22"/>
        <v>0.62987828772057264</v>
      </c>
      <c r="S80" s="25"/>
      <c r="T80" s="26"/>
    </row>
    <row r="81" spans="1:29" ht="21" customHeight="1" x14ac:dyDescent="0.25">
      <c r="A81" s="67" t="s">
        <v>133</v>
      </c>
      <c r="B81" s="68" t="s">
        <v>134</v>
      </c>
      <c r="C81" s="28">
        <v>2152184.5</v>
      </c>
      <c r="D81" s="28">
        <v>0</v>
      </c>
      <c r="E81" s="29">
        <v>193725</v>
      </c>
      <c r="F81" s="29">
        <v>0</v>
      </c>
      <c r="G81" s="29">
        <v>574350.43999999994</v>
      </c>
      <c r="H81" s="29">
        <v>0</v>
      </c>
      <c r="I81" s="29">
        <v>125000</v>
      </c>
      <c r="J81" s="88">
        <v>547829.12</v>
      </c>
      <c r="K81" s="87">
        <v>17050</v>
      </c>
      <c r="L81" s="29"/>
      <c r="M81" s="29"/>
      <c r="N81" s="29"/>
      <c r="O81" s="84"/>
      <c r="P81" s="28">
        <f t="shared" si="15"/>
        <v>1457954.56</v>
      </c>
      <c r="Q81" s="28">
        <f t="shared" si="21"/>
        <v>694229.94</v>
      </c>
      <c r="R81" s="30">
        <f t="shared" si="22"/>
        <v>0.67743009951052058</v>
      </c>
      <c r="S81" s="8"/>
      <c r="T81" s="8"/>
    </row>
    <row r="82" spans="1:29" ht="21" customHeight="1" x14ac:dyDescent="0.25">
      <c r="A82" s="67" t="s">
        <v>135</v>
      </c>
      <c r="B82" s="68" t="s">
        <v>136</v>
      </c>
      <c r="C82" s="28">
        <v>375000</v>
      </c>
      <c r="D82" s="28">
        <v>0</v>
      </c>
      <c r="E82" s="29">
        <v>73868</v>
      </c>
      <c r="F82" s="29">
        <v>0</v>
      </c>
      <c r="G82" s="29">
        <v>12390</v>
      </c>
      <c r="H82" s="29">
        <v>0</v>
      </c>
      <c r="I82" s="29">
        <v>62840</v>
      </c>
      <c r="J82" s="88">
        <v>0</v>
      </c>
      <c r="K82" s="87">
        <v>16260</v>
      </c>
      <c r="L82" s="29"/>
      <c r="M82" s="29"/>
      <c r="N82" s="29"/>
      <c r="O82" s="84"/>
      <c r="P82" s="28">
        <f t="shared" si="15"/>
        <v>165358</v>
      </c>
      <c r="Q82" s="28">
        <f t="shared" si="21"/>
        <v>209642</v>
      </c>
      <c r="R82" s="30">
        <f t="shared" si="22"/>
        <v>0.44095466666666666</v>
      </c>
      <c r="S82" s="8"/>
      <c r="T82" s="8"/>
    </row>
    <row r="83" spans="1:29" ht="21" customHeight="1" x14ac:dyDescent="0.25">
      <c r="A83" s="71" t="s">
        <v>137</v>
      </c>
      <c r="B83" s="72" t="s">
        <v>138</v>
      </c>
      <c r="C83" s="34">
        <v>50000</v>
      </c>
      <c r="D83" s="34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104">
        <v>0</v>
      </c>
      <c r="K83" s="32">
        <v>0</v>
      </c>
      <c r="L83" s="32"/>
      <c r="M83" s="32"/>
      <c r="N83" s="32"/>
      <c r="O83" s="90"/>
      <c r="P83" s="34">
        <f t="shared" si="15"/>
        <v>0</v>
      </c>
      <c r="Q83" s="34">
        <f t="shared" si="21"/>
        <v>50000</v>
      </c>
      <c r="R83" s="62">
        <f>P83/C83</f>
        <v>0</v>
      </c>
      <c r="S83" s="8"/>
      <c r="T83" s="8"/>
    </row>
    <row r="84" spans="1:29" s="27" customFormat="1" ht="17.25" customHeight="1" x14ac:dyDescent="0.25">
      <c r="A84" s="21" t="s">
        <v>139</v>
      </c>
      <c r="B84" s="69" t="s">
        <v>140</v>
      </c>
      <c r="C84" s="22">
        <v>2410503.73</v>
      </c>
      <c r="D84" s="22">
        <f t="shared" ref="D84:P84" si="25">SUM(D85:D87)</f>
        <v>0</v>
      </c>
      <c r="E84" s="22">
        <f t="shared" si="25"/>
        <v>0</v>
      </c>
      <c r="F84" s="22">
        <f t="shared" si="25"/>
        <v>307083.2</v>
      </c>
      <c r="G84" s="22">
        <f t="shared" si="25"/>
        <v>0</v>
      </c>
      <c r="H84" s="22">
        <f t="shared" si="25"/>
        <v>0</v>
      </c>
      <c r="I84" s="22">
        <f t="shared" si="25"/>
        <v>527460</v>
      </c>
      <c r="J84" s="22">
        <f t="shared" si="25"/>
        <v>1228332.8</v>
      </c>
      <c r="K84" s="23">
        <f t="shared" si="25"/>
        <v>0</v>
      </c>
      <c r="L84" s="22">
        <f t="shared" si="25"/>
        <v>0</v>
      </c>
      <c r="M84" s="22">
        <f t="shared" si="25"/>
        <v>0</v>
      </c>
      <c r="N84" s="22">
        <f t="shared" si="25"/>
        <v>0</v>
      </c>
      <c r="O84" s="93">
        <f t="shared" si="25"/>
        <v>0</v>
      </c>
      <c r="P84" s="22">
        <f t="shared" si="25"/>
        <v>2062876</v>
      </c>
      <c r="Q84" s="22">
        <f t="shared" si="21"/>
        <v>347627.73</v>
      </c>
      <c r="R84" s="24">
        <f t="shared" si="22"/>
        <v>0.85578627169351029</v>
      </c>
      <c r="S84" s="25"/>
      <c r="T84" s="26"/>
    </row>
    <row r="85" spans="1:29" ht="21" customHeight="1" x14ac:dyDescent="0.25">
      <c r="A85" s="67" t="s">
        <v>141</v>
      </c>
      <c r="B85" s="68" t="s">
        <v>142</v>
      </c>
      <c r="C85" s="28">
        <v>50000</v>
      </c>
      <c r="D85" s="28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88">
        <v>0</v>
      </c>
      <c r="K85" s="29">
        <v>0</v>
      </c>
      <c r="L85" s="29"/>
      <c r="M85" s="29"/>
      <c r="N85" s="29"/>
      <c r="O85" s="84"/>
      <c r="P85" s="28">
        <f t="shared" si="15"/>
        <v>0</v>
      </c>
      <c r="Q85" s="28">
        <f t="shared" si="21"/>
        <v>50000</v>
      </c>
      <c r="R85" s="30">
        <f>P85/C85</f>
        <v>0</v>
      </c>
      <c r="S85" s="8"/>
      <c r="T85" s="8"/>
    </row>
    <row r="86" spans="1:29" ht="21" customHeight="1" x14ac:dyDescent="0.25">
      <c r="A86" s="67" t="s">
        <v>143</v>
      </c>
      <c r="B86" s="68" t="s">
        <v>144</v>
      </c>
      <c r="C86" s="28">
        <v>50000</v>
      </c>
      <c r="D86" s="28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88">
        <v>0</v>
      </c>
      <c r="K86" s="29">
        <v>0</v>
      </c>
      <c r="L86" s="29"/>
      <c r="M86" s="29"/>
      <c r="N86" s="29"/>
      <c r="O86" s="84"/>
      <c r="P86" s="28">
        <f t="shared" si="15"/>
        <v>0</v>
      </c>
      <c r="Q86" s="28">
        <f t="shared" si="21"/>
        <v>50000</v>
      </c>
      <c r="R86" s="30">
        <f>P86/C86</f>
        <v>0</v>
      </c>
      <c r="S86" s="8"/>
      <c r="T86" s="8"/>
    </row>
    <row r="87" spans="1:29" ht="21" customHeight="1" x14ac:dyDescent="0.25">
      <c r="A87" s="67" t="s">
        <v>145</v>
      </c>
      <c r="B87" s="68" t="s">
        <v>146</v>
      </c>
      <c r="C87" s="28">
        <v>2310503.73</v>
      </c>
      <c r="D87" s="28">
        <v>0</v>
      </c>
      <c r="E87" s="28">
        <v>0</v>
      </c>
      <c r="F87" s="29">
        <v>307083.2</v>
      </c>
      <c r="G87" s="28">
        <v>0</v>
      </c>
      <c r="H87" s="28">
        <v>0</v>
      </c>
      <c r="I87" s="28">
        <v>527460</v>
      </c>
      <c r="J87" s="88">
        <v>1228332.8</v>
      </c>
      <c r="K87" s="84">
        <v>0</v>
      </c>
      <c r="L87" s="84"/>
      <c r="M87" s="84"/>
      <c r="N87" s="84"/>
      <c r="O87" s="84"/>
      <c r="P87" s="28">
        <f t="shared" si="15"/>
        <v>2062876</v>
      </c>
      <c r="Q87" s="28">
        <f t="shared" si="21"/>
        <v>247627.72999999998</v>
      </c>
      <c r="R87" s="89">
        <f t="shared" si="22"/>
        <v>0.89282521954638872</v>
      </c>
      <c r="S87" s="8"/>
      <c r="T87" s="8"/>
    </row>
    <row r="88" spans="1:29" s="26" customFormat="1" ht="20.100000000000001" customHeight="1" x14ac:dyDescent="0.25">
      <c r="A88" s="21" t="s">
        <v>147</v>
      </c>
      <c r="B88" s="69" t="s">
        <v>148</v>
      </c>
      <c r="C88" s="22">
        <v>1895000</v>
      </c>
      <c r="D88" s="22">
        <f t="shared" ref="D88:P88" si="26">SUM(D89:D92)</f>
        <v>0</v>
      </c>
      <c r="E88" s="22">
        <f t="shared" si="26"/>
        <v>0</v>
      </c>
      <c r="F88" s="22">
        <f t="shared" si="26"/>
        <v>0</v>
      </c>
      <c r="G88" s="22">
        <f t="shared" si="26"/>
        <v>0</v>
      </c>
      <c r="H88" s="22">
        <f t="shared" si="26"/>
        <v>455376.27999999997</v>
      </c>
      <c r="I88" s="22">
        <f t="shared" si="26"/>
        <v>0</v>
      </c>
      <c r="J88" s="22">
        <f t="shared" si="26"/>
        <v>0</v>
      </c>
      <c r="K88" s="23">
        <f t="shared" si="26"/>
        <v>0</v>
      </c>
      <c r="L88" s="22">
        <f t="shared" si="26"/>
        <v>0</v>
      </c>
      <c r="M88" s="22">
        <f t="shared" si="26"/>
        <v>0</v>
      </c>
      <c r="N88" s="22">
        <f t="shared" si="26"/>
        <v>0</v>
      </c>
      <c r="O88" s="93">
        <f t="shared" si="26"/>
        <v>0</v>
      </c>
      <c r="P88" s="22">
        <f t="shared" si="26"/>
        <v>455376.27999999997</v>
      </c>
      <c r="Q88" s="22">
        <f t="shared" si="21"/>
        <v>1439623.72</v>
      </c>
      <c r="R88" s="24">
        <f t="shared" si="22"/>
        <v>0.24030410554089709</v>
      </c>
      <c r="S88" s="25"/>
      <c r="U88" s="27"/>
      <c r="V88" s="27"/>
      <c r="W88" s="27"/>
      <c r="X88" s="27"/>
      <c r="Y88" s="27"/>
      <c r="Z88" s="27"/>
      <c r="AA88" s="27"/>
      <c r="AB88" s="27"/>
      <c r="AC88" s="27"/>
    </row>
    <row r="89" spans="1:29" ht="21" customHeight="1" x14ac:dyDescent="0.25">
      <c r="A89" s="67" t="s">
        <v>149</v>
      </c>
      <c r="B89" s="68" t="s">
        <v>150</v>
      </c>
      <c r="C89" s="28">
        <v>1000000</v>
      </c>
      <c r="D89" s="28">
        <v>0</v>
      </c>
      <c r="E89" s="29">
        <v>0</v>
      </c>
      <c r="F89" s="29">
        <v>0</v>
      </c>
      <c r="G89" s="29">
        <v>0</v>
      </c>
      <c r="H89" s="29">
        <v>329025.3</v>
      </c>
      <c r="I89" s="29">
        <v>0</v>
      </c>
      <c r="J89" s="88">
        <v>0</v>
      </c>
      <c r="K89" s="29">
        <v>0</v>
      </c>
      <c r="L89" s="29"/>
      <c r="M89" s="29"/>
      <c r="N89" s="29"/>
      <c r="O89" s="84"/>
      <c r="P89" s="28">
        <f t="shared" si="15"/>
        <v>329025.3</v>
      </c>
      <c r="Q89" s="28">
        <f t="shared" si="21"/>
        <v>670974.69999999995</v>
      </c>
      <c r="R89" s="30">
        <f t="shared" si="22"/>
        <v>0.32902529999999997</v>
      </c>
      <c r="S89" s="8"/>
      <c r="T89" s="8"/>
    </row>
    <row r="90" spans="1:29" ht="21" customHeight="1" x14ac:dyDescent="0.25">
      <c r="A90" s="67" t="s">
        <v>151</v>
      </c>
      <c r="B90" s="68" t="s">
        <v>152</v>
      </c>
      <c r="C90" s="28">
        <v>800000</v>
      </c>
      <c r="D90" s="28">
        <v>0</v>
      </c>
      <c r="E90" s="29">
        <v>0</v>
      </c>
      <c r="F90" s="29">
        <v>0</v>
      </c>
      <c r="G90" s="29">
        <v>0</v>
      </c>
      <c r="H90" s="29">
        <v>126350.98</v>
      </c>
      <c r="I90" s="29">
        <v>0</v>
      </c>
      <c r="J90" s="88">
        <v>0</v>
      </c>
      <c r="K90" s="29">
        <v>0</v>
      </c>
      <c r="L90" s="29"/>
      <c r="M90" s="29"/>
      <c r="N90" s="29"/>
      <c r="O90" s="84"/>
      <c r="P90" s="28">
        <f t="shared" si="15"/>
        <v>126350.98</v>
      </c>
      <c r="Q90" s="28">
        <f t="shared" si="21"/>
        <v>673649.02</v>
      </c>
      <c r="R90" s="30">
        <f t="shared" si="22"/>
        <v>0.157938725</v>
      </c>
      <c r="S90" s="8"/>
      <c r="T90" s="8"/>
    </row>
    <row r="91" spans="1:29" ht="21" customHeight="1" x14ac:dyDescent="0.25">
      <c r="A91" s="67" t="s">
        <v>153</v>
      </c>
      <c r="B91" s="68" t="s">
        <v>154</v>
      </c>
      <c r="C91" s="28">
        <v>18000</v>
      </c>
      <c r="D91" s="28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88">
        <v>0</v>
      </c>
      <c r="K91" s="29">
        <v>0</v>
      </c>
      <c r="L91" s="29"/>
      <c r="M91" s="29"/>
      <c r="N91" s="29"/>
      <c r="O91" s="84"/>
      <c r="P91" s="28">
        <f t="shared" si="15"/>
        <v>0</v>
      </c>
      <c r="Q91" s="28">
        <f t="shared" si="21"/>
        <v>18000</v>
      </c>
      <c r="R91" s="30">
        <f>P91/C91</f>
        <v>0</v>
      </c>
      <c r="S91" s="8"/>
      <c r="T91" s="8"/>
    </row>
    <row r="92" spans="1:29" ht="21" customHeight="1" x14ac:dyDescent="0.25">
      <c r="A92" s="67" t="s">
        <v>155</v>
      </c>
      <c r="B92" s="68" t="s">
        <v>156</v>
      </c>
      <c r="C92" s="28">
        <v>77000</v>
      </c>
      <c r="D92" s="28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8">
        <v>0</v>
      </c>
      <c r="K92" s="29">
        <v>0</v>
      </c>
      <c r="L92" s="29"/>
      <c r="M92" s="29"/>
      <c r="N92" s="29"/>
      <c r="O92" s="84"/>
      <c r="P92" s="28">
        <f t="shared" si="15"/>
        <v>0</v>
      </c>
      <c r="Q92" s="28">
        <f t="shared" si="21"/>
        <v>77000</v>
      </c>
      <c r="R92" s="30">
        <f>P92/C92</f>
        <v>0</v>
      </c>
      <c r="S92" s="8"/>
      <c r="T92" s="8"/>
    </row>
    <row r="93" spans="1:29" s="26" customFormat="1" ht="20.100000000000001" customHeight="1" x14ac:dyDescent="0.25">
      <c r="A93" s="21" t="s">
        <v>157</v>
      </c>
      <c r="B93" s="69" t="s">
        <v>158</v>
      </c>
      <c r="C93" s="22">
        <v>75000</v>
      </c>
      <c r="D93" s="22">
        <f t="shared" ref="D93:P93" si="27">SUM(D94)</f>
        <v>0</v>
      </c>
      <c r="E93" s="22">
        <f t="shared" si="27"/>
        <v>0</v>
      </c>
      <c r="F93" s="22">
        <f t="shared" si="27"/>
        <v>0</v>
      </c>
      <c r="G93" s="22">
        <f t="shared" si="27"/>
        <v>0</v>
      </c>
      <c r="H93" s="22">
        <f t="shared" si="27"/>
        <v>0</v>
      </c>
      <c r="I93" s="22">
        <f t="shared" si="27"/>
        <v>0</v>
      </c>
      <c r="J93" s="22">
        <f t="shared" si="27"/>
        <v>0</v>
      </c>
      <c r="K93" s="23">
        <f t="shared" si="27"/>
        <v>0</v>
      </c>
      <c r="L93" s="22">
        <f t="shared" si="27"/>
        <v>0</v>
      </c>
      <c r="M93" s="22">
        <f t="shared" si="27"/>
        <v>0</v>
      </c>
      <c r="N93" s="22">
        <f t="shared" si="27"/>
        <v>0</v>
      </c>
      <c r="O93" s="93">
        <f t="shared" si="27"/>
        <v>0</v>
      </c>
      <c r="P93" s="22">
        <f t="shared" si="27"/>
        <v>0</v>
      </c>
      <c r="Q93" s="22">
        <f t="shared" si="21"/>
        <v>75000</v>
      </c>
      <c r="R93" s="24">
        <f t="shared" si="22"/>
        <v>0</v>
      </c>
      <c r="S93" s="25"/>
      <c r="U93" s="27"/>
      <c r="V93" s="27"/>
      <c r="W93" s="27"/>
      <c r="X93" s="27"/>
      <c r="Y93" s="27"/>
      <c r="Z93" s="27"/>
      <c r="AA93" s="27"/>
      <c r="AB93" s="27"/>
      <c r="AC93" s="27"/>
    </row>
    <row r="94" spans="1:29" ht="21" customHeight="1" x14ac:dyDescent="0.25">
      <c r="A94" s="67" t="s">
        <v>159</v>
      </c>
      <c r="B94" s="68" t="s">
        <v>160</v>
      </c>
      <c r="C94" s="28">
        <v>75000</v>
      </c>
      <c r="D94" s="28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88">
        <v>0</v>
      </c>
      <c r="K94" s="29">
        <v>0</v>
      </c>
      <c r="L94" s="29"/>
      <c r="M94" s="29"/>
      <c r="N94" s="29"/>
      <c r="O94" s="84"/>
      <c r="P94" s="28">
        <f t="shared" si="15"/>
        <v>0</v>
      </c>
      <c r="Q94" s="28">
        <f t="shared" si="21"/>
        <v>75000</v>
      </c>
      <c r="R94" s="30">
        <f>P94/C94</f>
        <v>0</v>
      </c>
      <c r="S94" s="8"/>
      <c r="T94" s="8"/>
    </row>
    <row r="95" spans="1:29" s="26" customFormat="1" ht="20.100000000000001" customHeight="1" x14ac:dyDescent="0.25">
      <c r="A95" s="21" t="s">
        <v>161</v>
      </c>
      <c r="B95" s="69" t="s">
        <v>162</v>
      </c>
      <c r="C95" s="22">
        <v>103247.06999999995</v>
      </c>
      <c r="D95" s="22">
        <f t="shared" ref="D95:P95" si="28">SUM(D96:D99)</f>
        <v>0</v>
      </c>
      <c r="E95" s="22">
        <f t="shared" si="28"/>
        <v>0</v>
      </c>
      <c r="F95" s="22">
        <f t="shared" si="28"/>
        <v>0</v>
      </c>
      <c r="G95" s="22">
        <f t="shared" si="28"/>
        <v>0</v>
      </c>
      <c r="H95" s="22">
        <f t="shared" si="28"/>
        <v>0</v>
      </c>
      <c r="I95" s="22">
        <f t="shared" si="28"/>
        <v>0</v>
      </c>
      <c r="J95" s="22">
        <f t="shared" si="28"/>
        <v>0</v>
      </c>
      <c r="K95" s="23">
        <f t="shared" si="28"/>
        <v>0</v>
      </c>
      <c r="L95" s="22">
        <f t="shared" si="28"/>
        <v>0</v>
      </c>
      <c r="M95" s="22">
        <f t="shared" si="28"/>
        <v>0</v>
      </c>
      <c r="N95" s="22">
        <f t="shared" si="28"/>
        <v>0</v>
      </c>
      <c r="O95" s="93">
        <f t="shared" si="28"/>
        <v>0</v>
      </c>
      <c r="P95" s="22">
        <f t="shared" si="28"/>
        <v>0</v>
      </c>
      <c r="Q95" s="22">
        <f t="shared" si="21"/>
        <v>103247.06999999995</v>
      </c>
      <c r="R95" s="24">
        <f t="shared" si="22"/>
        <v>0</v>
      </c>
      <c r="S95" s="25"/>
      <c r="U95" s="27"/>
      <c r="V95" s="27"/>
      <c r="W95" s="27"/>
      <c r="X95" s="27"/>
      <c r="Y95" s="27"/>
      <c r="Z95" s="27"/>
      <c r="AA95" s="27"/>
      <c r="AB95" s="27"/>
      <c r="AC95" s="27"/>
    </row>
    <row r="96" spans="1:29" ht="21" customHeight="1" x14ac:dyDescent="0.25">
      <c r="A96" s="67" t="s">
        <v>163</v>
      </c>
      <c r="B96" s="68" t="s">
        <v>164</v>
      </c>
      <c r="C96" s="28">
        <v>18000</v>
      </c>
      <c r="D96" s="28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8">
        <v>0</v>
      </c>
      <c r="K96" s="29">
        <v>0</v>
      </c>
      <c r="L96" s="29"/>
      <c r="M96" s="29"/>
      <c r="N96" s="29"/>
      <c r="O96" s="84"/>
      <c r="P96" s="28">
        <f t="shared" si="15"/>
        <v>0</v>
      </c>
      <c r="Q96" s="28">
        <f t="shared" si="21"/>
        <v>18000</v>
      </c>
      <c r="R96" s="30">
        <f>P96/C96</f>
        <v>0</v>
      </c>
      <c r="S96" s="8"/>
      <c r="T96" s="8"/>
    </row>
    <row r="97" spans="1:29" ht="21" customHeight="1" x14ac:dyDescent="0.25">
      <c r="A97" s="67" t="s">
        <v>165</v>
      </c>
      <c r="B97" s="68" t="s">
        <v>166</v>
      </c>
      <c r="C97" s="28">
        <v>19247.069999999949</v>
      </c>
      <c r="D97" s="28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88">
        <v>0</v>
      </c>
      <c r="K97" s="29">
        <v>0</v>
      </c>
      <c r="L97" s="29"/>
      <c r="M97" s="29"/>
      <c r="N97" s="29"/>
      <c r="O97" s="84"/>
      <c r="P97" s="28">
        <f t="shared" si="15"/>
        <v>0</v>
      </c>
      <c r="Q97" s="28">
        <f t="shared" si="21"/>
        <v>19247.069999999949</v>
      </c>
      <c r="R97" s="30">
        <f t="shared" si="22"/>
        <v>0</v>
      </c>
      <c r="S97" s="8"/>
      <c r="T97" s="8"/>
    </row>
    <row r="98" spans="1:29" ht="21" customHeight="1" x14ac:dyDescent="0.25">
      <c r="A98" s="67" t="s">
        <v>167</v>
      </c>
      <c r="B98" s="68" t="s">
        <v>168</v>
      </c>
      <c r="C98" s="28">
        <v>9000</v>
      </c>
      <c r="D98" s="28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88">
        <v>0</v>
      </c>
      <c r="K98" s="29">
        <v>0</v>
      </c>
      <c r="L98" s="29"/>
      <c r="M98" s="29"/>
      <c r="N98" s="29"/>
      <c r="O98" s="84"/>
      <c r="P98" s="28">
        <f t="shared" si="15"/>
        <v>0</v>
      </c>
      <c r="Q98" s="28">
        <f t="shared" si="21"/>
        <v>9000</v>
      </c>
      <c r="R98" s="30">
        <f>P98/C98</f>
        <v>0</v>
      </c>
      <c r="S98" s="8"/>
      <c r="T98" s="8"/>
    </row>
    <row r="99" spans="1:29" ht="21" customHeight="1" x14ac:dyDescent="0.25">
      <c r="A99" s="67" t="s">
        <v>169</v>
      </c>
      <c r="B99" s="68" t="s">
        <v>170</v>
      </c>
      <c r="C99" s="28">
        <v>57000</v>
      </c>
      <c r="D99" s="28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88">
        <v>0</v>
      </c>
      <c r="K99" s="29">
        <v>0</v>
      </c>
      <c r="L99" s="29"/>
      <c r="M99" s="29"/>
      <c r="N99" s="29"/>
      <c r="O99" s="84"/>
      <c r="P99" s="28">
        <f t="shared" si="15"/>
        <v>0</v>
      </c>
      <c r="Q99" s="28">
        <f t="shared" si="21"/>
        <v>57000</v>
      </c>
      <c r="R99" s="30">
        <f>P99/C99</f>
        <v>0</v>
      </c>
      <c r="S99" s="8"/>
      <c r="T99" s="8"/>
    </row>
    <row r="100" spans="1:29" s="26" customFormat="1" ht="30.75" customHeight="1" x14ac:dyDescent="0.25">
      <c r="A100" s="21" t="s">
        <v>171</v>
      </c>
      <c r="B100" s="70" t="s">
        <v>172</v>
      </c>
      <c r="C100" s="22">
        <v>394390</v>
      </c>
      <c r="D100" s="22">
        <f t="shared" ref="D100:P100" si="29">SUM(D101:D108)</f>
        <v>0</v>
      </c>
      <c r="E100" s="22">
        <f t="shared" si="29"/>
        <v>0</v>
      </c>
      <c r="F100" s="22">
        <f t="shared" si="29"/>
        <v>0</v>
      </c>
      <c r="G100" s="22">
        <f t="shared" si="29"/>
        <v>0</v>
      </c>
      <c r="H100" s="22">
        <f t="shared" si="29"/>
        <v>0</v>
      </c>
      <c r="I100" s="22">
        <f t="shared" si="29"/>
        <v>0</v>
      </c>
      <c r="J100" s="22">
        <f t="shared" si="29"/>
        <v>0</v>
      </c>
      <c r="K100" s="23">
        <f t="shared" si="29"/>
        <v>0</v>
      </c>
      <c r="L100" s="22">
        <f t="shared" si="29"/>
        <v>0</v>
      </c>
      <c r="M100" s="22">
        <f t="shared" si="29"/>
        <v>0</v>
      </c>
      <c r="N100" s="22">
        <f t="shared" si="29"/>
        <v>0</v>
      </c>
      <c r="O100" s="93">
        <f t="shared" si="29"/>
        <v>0</v>
      </c>
      <c r="P100" s="22">
        <f t="shared" si="29"/>
        <v>0</v>
      </c>
      <c r="Q100" s="22">
        <f t="shared" si="21"/>
        <v>394390</v>
      </c>
      <c r="R100" s="24">
        <f t="shared" si="22"/>
        <v>0</v>
      </c>
      <c r="S100" s="25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1:29" ht="21" customHeight="1" x14ac:dyDescent="0.25">
      <c r="A101" s="67" t="s">
        <v>173</v>
      </c>
      <c r="B101" s="68" t="s">
        <v>174</v>
      </c>
      <c r="C101" s="28">
        <v>29000</v>
      </c>
      <c r="D101" s="28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88">
        <v>0</v>
      </c>
      <c r="K101" s="29">
        <v>0</v>
      </c>
      <c r="L101" s="29"/>
      <c r="M101" s="29"/>
      <c r="N101" s="29"/>
      <c r="O101" s="84"/>
      <c r="P101" s="28">
        <f t="shared" si="15"/>
        <v>0</v>
      </c>
      <c r="Q101" s="28">
        <f t="shared" si="21"/>
        <v>29000</v>
      </c>
      <c r="R101" s="30">
        <f t="shared" si="22"/>
        <v>0</v>
      </c>
      <c r="S101" s="8"/>
      <c r="T101" s="8"/>
    </row>
    <row r="102" spans="1:29" ht="21" customHeight="1" x14ac:dyDescent="0.25">
      <c r="A102" s="67" t="s">
        <v>175</v>
      </c>
      <c r="B102" s="68" t="s">
        <v>176</v>
      </c>
      <c r="C102" s="28">
        <v>9000</v>
      </c>
      <c r="D102" s="28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88">
        <v>0</v>
      </c>
      <c r="K102" s="29">
        <v>0</v>
      </c>
      <c r="L102" s="29"/>
      <c r="M102" s="29"/>
      <c r="N102" s="29"/>
      <c r="O102" s="84"/>
      <c r="P102" s="28">
        <f t="shared" si="15"/>
        <v>0</v>
      </c>
      <c r="Q102" s="28">
        <f t="shared" si="21"/>
        <v>9000</v>
      </c>
      <c r="R102" s="30">
        <f t="shared" si="22"/>
        <v>0</v>
      </c>
      <c r="S102" s="8"/>
      <c r="T102" s="8"/>
    </row>
    <row r="103" spans="1:29" ht="21" customHeight="1" x14ac:dyDescent="0.25">
      <c r="A103" s="67" t="s">
        <v>177</v>
      </c>
      <c r="B103" s="68" t="s">
        <v>178</v>
      </c>
      <c r="C103" s="28">
        <v>18000</v>
      </c>
      <c r="D103" s="28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8">
        <v>0</v>
      </c>
      <c r="K103" s="29">
        <v>0</v>
      </c>
      <c r="L103" s="29"/>
      <c r="M103" s="29"/>
      <c r="N103" s="29"/>
      <c r="O103" s="84"/>
      <c r="P103" s="28">
        <f t="shared" si="15"/>
        <v>0</v>
      </c>
      <c r="Q103" s="28">
        <f t="shared" si="21"/>
        <v>18000</v>
      </c>
      <c r="R103" s="30">
        <f>P103/C103</f>
        <v>0</v>
      </c>
      <c r="S103" s="8"/>
      <c r="T103" s="8"/>
    </row>
    <row r="104" spans="1:29" ht="21" customHeight="1" x14ac:dyDescent="0.25">
      <c r="A104" s="67" t="s">
        <v>294</v>
      </c>
      <c r="B104" s="68" t="s">
        <v>295</v>
      </c>
      <c r="C104" s="28">
        <v>46000</v>
      </c>
      <c r="D104" s="28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8">
        <v>0</v>
      </c>
      <c r="K104" s="29">
        <v>0</v>
      </c>
      <c r="L104" s="29"/>
      <c r="M104" s="29"/>
      <c r="N104" s="29"/>
      <c r="O104" s="84"/>
      <c r="P104" s="28">
        <f t="shared" si="15"/>
        <v>0</v>
      </c>
      <c r="Q104" s="28">
        <f t="shared" si="21"/>
        <v>46000</v>
      </c>
      <c r="R104" s="30">
        <f t="shared" si="22"/>
        <v>0</v>
      </c>
      <c r="S104" s="8"/>
      <c r="T104" s="8"/>
    </row>
    <row r="105" spans="1:29" ht="21" customHeight="1" x14ac:dyDescent="0.25">
      <c r="A105" s="67" t="s">
        <v>179</v>
      </c>
      <c r="B105" s="68" t="s">
        <v>180</v>
      </c>
      <c r="C105" s="28">
        <v>138890</v>
      </c>
      <c r="D105" s="28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88">
        <v>0</v>
      </c>
      <c r="K105" s="29">
        <v>0</v>
      </c>
      <c r="L105" s="29"/>
      <c r="M105" s="29"/>
      <c r="N105" s="29"/>
      <c r="O105" s="84"/>
      <c r="P105" s="28">
        <f t="shared" si="15"/>
        <v>0</v>
      </c>
      <c r="Q105" s="28">
        <f t="shared" si="21"/>
        <v>138890</v>
      </c>
      <c r="R105" s="30">
        <f t="shared" si="22"/>
        <v>0</v>
      </c>
      <c r="S105" s="8"/>
      <c r="T105" s="8"/>
    </row>
    <row r="106" spans="1:29" ht="21" customHeight="1" x14ac:dyDescent="0.25">
      <c r="A106" s="67" t="s">
        <v>181</v>
      </c>
      <c r="B106" s="68" t="s">
        <v>182</v>
      </c>
      <c r="C106" s="28">
        <v>137000</v>
      </c>
      <c r="D106" s="28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88">
        <v>0</v>
      </c>
      <c r="K106" s="29">
        <v>0</v>
      </c>
      <c r="L106" s="29"/>
      <c r="M106" s="29"/>
      <c r="N106" s="29"/>
      <c r="O106" s="84"/>
      <c r="P106" s="28">
        <f t="shared" si="15"/>
        <v>0</v>
      </c>
      <c r="Q106" s="28">
        <f t="shared" si="21"/>
        <v>137000</v>
      </c>
      <c r="R106" s="30">
        <f t="shared" si="22"/>
        <v>0</v>
      </c>
      <c r="S106" s="8"/>
      <c r="T106" s="8"/>
    </row>
    <row r="107" spans="1:29" ht="21" customHeight="1" x14ac:dyDescent="0.25">
      <c r="A107" s="67" t="s">
        <v>183</v>
      </c>
      <c r="B107" s="68" t="s">
        <v>184</v>
      </c>
      <c r="C107" s="28">
        <v>9000</v>
      </c>
      <c r="D107" s="28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8">
        <v>0</v>
      </c>
      <c r="K107" s="29">
        <v>0</v>
      </c>
      <c r="L107" s="29"/>
      <c r="M107" s="29"/>
      <c r="N107" s="29"/>
      <c r="O107" s="84"/>
      <c r="P107" s="28">
        <f t="shared" si="15"/>
        <v>0</v>
      </c>
      <c r="Q107" s="28">
        <f t="shared" si="21"/>
        <v>9000</v>
      </c>
      <c r="R107" s="30">
        <f t="shared" si="22"/>
        <v>0</v>
      </c>
      <c r="S107" s="8"/>
      <c r="T107" s="8"/>
    </row>
    <row r="108" spans="1:29" ht="21" customHeight="1" x14ac:dyDescent="0.25">
      <c r="A108" s="67" t="s">
        <v>292</v>
      </c>
      <c r="B108" s="68" t="s">
        <v>293</v>
      </c>
      <c r="C108" s="28">
        <v>7500</v>
      </c>
      <c r="D108" s="28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88">
        <v>0</v>
      </c>
      <c r="K108" s="29">
        <v>0</v>
      </c>
      <c r="L108" s="29"/>
      <c r="M108" s="29"/>
      <c r="N108" s="29"/>
      <c r="O108" s="84"/>
      <c r="P108" s="28">
        <f t="shared" si="15"/>
        <v>0</v>
      </c>
      <c r="Q108" s="28">
        <f t="shared" si="21"/>
        <v>7500</v>
      </c>
      <c r="R108" s="30">
        <f t="shared" si="22"/>
        <v>0</v>
      </c>
      <c r="S108" s="8"/>
      <c r="T108" s="8"/>
    </row>
    <row r="109" spans="1:29" s="26" customFormat="1" ht="30.75" customHeight="1" x14ac:dyDescent="0.25">
      <c r="A109" s="21" t="s">
        <v>185</v>
      </c>
      <c r="B109" s="70" t="s">
        <v>186</v>
      </c>
      <c r="C109" s="22">
        <v>13063986.029999999</v>
      </c>
      <c r="D109" s="22">
        <f t="shared" ref="D109:P109" si="30">SUM(D110:D117)</f>
        <v>1044500</v>
      </c>
      <c r="E109" s="22">
        <f t="shared" si="30"/>
        <v>520000</v>
      </c>
      <c r="F109" s="22">
        <f t="shared" si="30"/>
        <v>544000</v>
      </c>
      <c r="G109" s="22">
        <f>SUM(G110:G117)</f>
        <v>549782</v>
      </c>
      <c r="H109" s="22">
        <f t="shared" si="30"/>
        <v>772607</v>
      </c>
      <c r="I109" s="22">
        <f t="shared" si="30"/>
        <v>6047000</v>
      </c>
      <c r="J109" s="22">
        <f t="shared" si="30"/>
        <v>648743.14</v>
      </c>
      <c r="K109" s="23">
        <f t="shared" si="30"/>
        <v>547000</v>
      </c>
      <c r="L109" s="22">
        <f t="shared" si="30"/>
        <v>0</v>
      </c>
      <c r="M109" s="22">
        <f t="shared" si="30"/>
        <v>0</v>
      </c>
      <c r="N109" s="22">
        <f t="shared" si="30"/>
        <v>0</v>
      </c>
      <c r="O109" s="93">
        <f t="shared" si="30"/>
        <v>0</v>
      </c>
      <c r="P109" s="22">
        <f t="shared" si="30"/>
        <v>10673632.140000001</v>
      </c>
      <c r="Q109" s="22">
        <f t="shared" si="21"/>
        <v>2390353.8899999987</v>
      </c>
      <c r="R109" s="24">
        <f t="shared" si="22"/>
        <v>0.81702721630972241</v>
      </c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1:29" ht="21" customHeight="1" x14ac:dyDescent="0.25">
      <c r="A110" s="67" t="s">
        <v>187</v>
      </c>
      <c r="B110" s="68" t="s">
        <v>188</v>
      </c>
      <c r="C110" s="28">
        <v>6344324.0199999996</v>
      </c>
      <c r="D110" s="28">
        <v>1044500</v>
      </c>
      <c r="E110" s="28">
        <v>520000</v>
      </c>
      <c r="F110" s="28">
        <v>544000</v>
      </c>
      <c r="G110" s="28">
        <v>544000</v>
      </c>
      <c r="H110" s="28">
        <v>563000</v>
      </c>
      <c r="I110" s="29">
        <v>547000</v>
      </c>
      <c r="J110" s="105">
        <v>547000</v>
      </c>
      <c r="K110" s="105">
        <v>547000</v>
      </c>
      <c r="L110" s="32"/>
      <c r="M110" s="32"/>
      <c r="N110" s="32"/>
      <c r="O110" s="90"/>
      <c r="P110" s="28">
        <f>SUM(D110:O110)</f>
        <v>4856500</v>
      </c>
      <c r="Q110" s="28">
        <f>C110-P110</f>
        <v>1487824.0199999996</v>
      </c>
      <c r="R110" s="30">
        <f t="shared" si="22"/>
        <v>0.76548738442271436</v>
      </c>
      <c r="S110" s="8"/>
      <c r="T110" s="8"/>
    </row>
    <row r="111" spans="1:29" ht="21" customHeight="1" x14ac:dyDescent="0.25">
      <c r="A111" s="67" t="s">
        <v>189</v>
      </c>
      <c r="B111" s="68" t="s">
        <v>190</v>
      </c>
      <c r="C111" s="28">
        <v>5681662.0099999998</v>
      </c>
      <c r="D111" s="28">
        <v>0</v>
      </c>
      <c r="E111" s="29">
        <v>0</v>
      </c>
      <c r="F111" s="29">
        <v>0</v>
      </c>
      <c r="G111" s="29">
        <v>0</v>
      </c>
      <c r="H111" s="29">
        <v>69600</v>
      </c>
      <c r="I111" s="29">
        <v>5500000</v>
      </c>
      <c r="J111" s="88">
        <v>0</v>
      </c>
      <c r="K111" s="29">
        <v>0</v>
      </c>
      <c r="L111" s="29"/>
      <c r="M111" s="29"/>
      <c r="N111" s="29"/>
      <c r="O111" s="84"/>
      <c r="P111" s="28">
        <f t="shared" ref="P111:P117" si="31">SUM(D111:O111)</f>
        <v>5569600</v>
      </c>
      <c r="Q111" s="28">
        <f>C111-P111</f>
        <v>112062.00999999978</v>
      </c>
      <c r="R111" s="30">
        <f t="shared" si="22"/>
        <v>0.98027654411635801</v>
      </c>
      <c r="S111" s="8"/>
      <c r="T111" s="8"/>
    </row>
    <row r="112" spans="1:29" ht="21" customHeight="1" x14ac:dyDescent="0.25">
      <c r="A112" s="67" t="s">
        <v>191</v>
      </c>
      <c r="B112" s="68" t="s">
        <v>192</v>
      </c>
      <c r="C112" s="28">
        <v>0</v>
      </c>
      <c r="D112" s="28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88">
        <v>0</v>
      </c>
      <c r="K112" s="29">
        <v>0</v>
      </c>
      <c r="L112" s="29"/>
      <c r="M112" s="29"/>
      <c r="N112" s="29"/>
      <c r="O112" s="84"/>
      <c r="P112" s="28">
        <f t="shared" si="31"/>
        <v>0</v>
      </c>
      <c r="Q112" s="28">
        <f t="shared" si="21"/>
        <v>0</v>
      </c>
      <c r="R112" s="30">
        <v>0</v>
      </c>
      <c r="S112" s="8"/>
      <c r="T112" s="8"/>
    </row>
    <row r="113" spans="1:29" ht="21" customHeight="1" x14ac:dyDescent="0.25">
      <c r="A113" s="67" t="s">
        <v>193</v>
      </c>
      <c r="B113" s="68" t="s">
        <v>194</v>
      </c>
      <c r="C113" s="28">
        <v>0</v>
      </c>
      <c r="D113" s="28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88">
        <v>0</v>
      </c>
      <c r="K113" s="29">
        <v>0</v>
      </c>
      <c r="L113" s="29"/>
      <c r="M113" s="29"/>
      <c r="N113" s="29"/>
      <c r="O113" s="84"/>
      <c r="P113" s="28">
        <f t="shared" si="31"/>
        <v>0</v>
      </c>
      <c r="Q113" s="28">
        <f t="shared" si="21"/>
        <v>0</v>
      </c>
      <c r="R113" s="30">
        <v>0</v>
      </c>
      <c r="S113" s="8"/>
      <c r="T113" s="8"/>
    </row>
    <row r="114" spans="1:29" ht="21" customHeight="1" x14ac:dyDescent="0.25">
      <c r="A114" s="67" t="s">
        <v>195</v>
      </c>
      <c r="B114" s="68" t="s">
        <v>196</v>
      </c>
      <c r="C114" s="28">
        <v>45000</v>
      </c>
      <c r="D114" s="28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88">
        <v>0</v>
      </c>
      <c r="K114" s="29">
        <v>0</v>
      </c>
      <c r="L114" s="29"/>
      <c r="M114" s="29"/>
      <c r="N114" s="29"/>
      <c r="O114" s="84"/>
      <c r="P114" s="28">
        <f t="shared" si="31"/>
        <v>0</v>
      </c>
      <c r="Q114" s="28">
        <f t="shared" si="21"/>
        <v>45000</v>
      </c>
      <c r="R114" s="30">
        <f t="shared" si="22"/>
        <v>0</v>
      </c>
      <c r="S114" s="8"/>
      <c r="T114" s="8"/>
    </row>
    <row r="115" spans="1:29" ht="21" customHeight="1" x14ac:dyDescent="0.25">
      <c r="A115" s="67" t="s">
        <v>197</v>
      </c>
      <c r="B115" s="68" t="s">
        <v>198</v>
      </c>
      <c r="C115" s="28">
        <v>45000</v>
      </c>
      <c r="D115" s="28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88">
        <v>0</v>
      </c>
      <c r="K115" s="29">
        <v>0</v>
      </c>
      <c r="L115" s="29"/>
      <c r="M115" s="29"/>
      <c r="N115" s="29"/>
      <c r="O115" s="84"/>
      <c r="P115" s="28">
        <f t="shared" si="31"/>
        <v>0</v>
      </c>
      <c r="Q115" s="28">
        <f t="shared" si="21"/>
        <v>45000</v>
      </c>
      <c r="R115" s="30">
        <f t="shared" si="22"/>
        <v>0</v>
      </c>
      <c r="S115" s="8"/>
      <c r="T115" s="8"/>
    </row>
    <row r="116" spans="1:29" ht="21" customHeight="1" x14ac:dyDescent="0.25">
      <c r="A116" s="67" t="s">
        <v>199</v>
      </c>
      <c r="B116" s="68" t="s">
        <v>200</v>
      </c>
      <c r="C116" s="28">
        <v>744000</v>
      </c>
      <c r="D116" s="28">
        <v>0</v>
      </c>
      <c r="E116" s="29">
        <v>0</v>
      </c>
      <c r="F116" s="29">
        <v>0</v>
      </c>
      <c r="G116" s="29">
        <v>0</v>
      </c>
      <c r="H116" s="29">
        <v>140007</v>
      </c>
      <c r="I116" s="29">
        <v>0</v>
      </c>
      <c r="J116" s="88">
        <v>86404.32</v>
      </c>
      <c r="K116" s="29">
        <v>0</v>
      </c>
      <c r="L116" s="29"/>
      <c r="M116" s="29"/>
      <c r="N116" s="29"/>
      <c r="O116" s="84"/>
      <c r="P116" s="28">
        <f t="shared" si="31"/>
        <v>226411.32</v>
      </c>
      <c r="Q116" s="28">
        <f>C116+P116</f>
        <v>970411.32000000007</v>
      </c>
      <c r="R116" s="30">
        <f t="shared" si="22"/>
        <v>0.30431629032258067</v>
      </c>
      <c r="S116" s="8"/>
      <c r="T116" s="8"/>
    </row>
    <row r="117" spans="1:29" ht="21" customHeight="1" x14ac:dyDescent="0.25">
      <c r="A117" s="67" t="s">
        <v>201</v>
      </c>
      <c r="B117" s="68" t="s">
        <v>202</v>
      </c>
      <c r="C117" s="28">
        <v>204000</v>
      </c>
      <c r="D117" s="28">
        <v>0</v>
      </c>
      <c r="E117" s="29">
        <v>0</v>
      </c>
      <c r="F117" s="29">
        <v>0</v>
      </c>
      <c r="G117" s="29">
        <v>5782</v>
      </c>
      <c r="H117" s="29">
        <v>0</v>
      </c>
      <c r="I117" s="29">
        <v>0</v>
      </c>
      <c r="J117" s="88">
        <v>15338.82</v>
      </c>
      <c r="K117" s="29">
        <v>0</v>
      </c>
      <c r="L117" s="29"/>
      <c r="M117" s="29"/>
      <c r="N117" s="29"/>
      <c r="O117" s="84"/>
      <c r="P117" s="28">
        <f t="shared" si="31"/>
        <v>21120.82</v>
      </c>
      <c r="Q117" s="28">
        <f>C117+P117</f>
        <v>225120.82</v>
      </c>
      <c r="R117" s="30">
        <f>P117/C117</f>
        <v>0.10353343137254901</v>
      </c>
      <c r="S117" s="8"/>
      <c r="T117" s="8"/>
    </row>
    <row r="118" spans="1:29" s="33" customFormat="1" ht="20.100000000000001" customHeight="1" x14ac:dyDescent="0.25">
      <c r="A118" s="21" t="s">
        <v>203</v>
      </c>
      <c r="B118" s="69" t="s">
        <v>204</v>
      </c>
      <c r="C118" s="22">
        <v>12754280.220000003</v>
      </c>
      <c r="D118" s="22">
        <f t="shared" ref="D118:P118" si="32">SUM(D119:D129)</f>
        <v>0</v>
      </c>
      <c r="E118" s="22">
        <f t="shared" si="32"/>
        <v>0</v>
      </c>
      <c r="F118" s="22">
        <f>SUM(F120:F129)</f>
        <v>152447.79999999999</v>
      </c>
      <c r="G118" s="22">
        <f t="shared" si="32"/>
        <v>131485.98000000001</v>
      </c>
      <c r="H118" s="22">
        <f>SUM(H119:H129)</f>
        <v>112118.09</v>
      </c>
      <c r="I118" s="22">
        <f t="shared" si="32"/>
        <v>413100.88</v>
      </c>
      <c r="J118" s="22">
        <f t="shared" si="32"/>
        <v>1954334.5</v>
      </c>
      <c r="K118" s="23">
        <f t="shared" si="32"/>
        <v>128205.82</v>
      </c>
      <c r="L118" s="22">
        <f t="shared" si="32"/>
        <v>0</v>
      </c>
      <c r="M118" s="22">
        <f t="shared" si="32"/>
        <v>0</v>
      </c>
      <c r="N118" s="22">
        <f t="shared" si="32"/>
        <v>0</v>
      </c>
      <c r="O118" s="93">
        <f t="shared" si="32"/>
        <v>0</v>
      </c>
      <c r="P118" s="22">
        <f t="shared" si="32"/>
        <v>2891693.07</v>
      </c>
      <c r="Q118" s="22">
        <f t="shared" si="21"/>
        <v>9862587.1500000022</v>
      </c>
      <c r="R118" s="24">
        <f t="shared" si="22"/>
        <v>0.22672334464359128</v>
      </c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1:29" ht="21" customHeight="1" x14ac:dyDescent="0.25">
      <c r="A119" s="71" t="s">
        <v>205</v>
      </c>
      <c r="B119" s="72" t="s">
        <v>206</v>
      </c>
      <c r="C119" s="34">
        <v>500000</v>
      </c>
      <c r="D119" s="34">
        <v>0</v>
      </c>
      <c r="E119" s="32">
        <v>0</v>
      </c>
      <c r="F119" s="108">
        <v>0</v>
      </c>
      <c r="G119" s="32">
        <v>40212.980000000003</v>
      </c>
      <c r="H119" s="32">
        <v>0</v>
      </c>
      <c r="I119" s="32">
        <v>0</v>
      </c>
      <c r="J119" s="104">
        <v>149532.41</v>
      </c>
      <c r="K119" s="32">
        <v>0</v>
      </c>
      <c r="L119" s="32"/>
      <c r="M119" s="32"/>
      <c r="N119" s="32"/>
      <c r="O119" s="90"/>
      <c r="P119" s="34">
        <f t="shared" ref="P119:P129" si="33">SUM(D119:O119)</f>
        <v>189745.39</v>
      </c>
      <c r="Q119" s="34">
        <f t="shared" si="21"/>
        <v>310254.61</v>
      </c>
      <c r="R119" s="62">
        <f>P119/C119</f>
        <v>0.37949078000000003</v>
      </c>
      <c r="S119" s="8"/>
      <c r="T119" s="8"/>
    </row>
    <row r="120" spans="1:29" ht="21" customHeight="1" x14ac:dyDescent="0.25">
      <c r="A120" s="67" t="s">
        <v>207</v>
      </c>
      <c r="B120" s="68" t="s">
        <v>208</v>
      </c>
      <c r="C120" s="28">
        <v>4098052.0600000024</v>
      </c>
      <c r="D120" s="28">
        <v>0</v>
      </c>
      <c r="E120" s="29">
        <v>0</v>
      </c>
      <c r="F120" s="29">
        <v>152447.79999999999</v>
      </c>
      <c r="G120" s="29">
        <v>59000</v>
      </c>
      <c r="H120" s="29">
        <v>4030.29</v>
      </c>
      <c r="I120" s="29">
        <v>21668</v>
      </c>
      <c r="J120" s="88">
        <v>1563512.27</v>
      </c>
      <c r="K120" s="29">
        <v>0</v>
      </c>
      <c r="L120" s="29"/>
      <c r="M120" s="29"/>
      <c r="N120" s="29"/>
      <c r="O120" s="84"/>
      <c r="P120" s="28">
        <f t="shared" si="33"/>
        <v>1800658.36</v>
      </c>
      <c r="Q120" s="28">
        <f t="shared" si="21"/>
        <v>2297393.700000002</v>
      </c>
      <c r="R120" s="30">
        <f>P120/C120</f>
        <v>0.43939372502749491</v>
      </c>
      <c r="S120" s="8"/>
      <c r="T120" s="8"/>
    </row>
    <row r="121" spans="1:29" ht="21" customHeight="1" x14ac:dyDescent="0.25">
      <c r="A121" s="67" t="s">
        <v>209</v>
      </c>
      <c r="B121" s="68" t="s">
        <v>210</v>
      </c>
      <c r="C121" s="28">
        <v>646200</v>
      </c>
      <c r="D121" s="28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88">
        <v>0</v>
      </c>
      <c r="K121" s="29">
        <v>0</v>
      </c>
      <c r="L121" s="29"/>
      <c r="M121" s="29"/>
      <c r="N121" s="29"/>
      <c r="O121" s="84"/>
      <c r="P121" s="28">
        <f t="shared" si="33"/>
        <v>0</v>
      </c>
      <c r="Q121" s="28">
        <f t="shared" si="21"/>
        <v>646200</v>
      </c>
      <c r="R121" s="30">
        <f t="shared" si="22"/>
        <v>0</v>
      </c>
      <c r="S121" s="8"/>
      <c r="T121" s="8"/>
    </row>
    <row r="122" spans="1:29" ht="21" customHeight="1" x14ac:dyDescent="0.25">
      <c r="A122" s="67" t="s">
        <v>211</v>
      </c>
      <c r="B122" s="68" t="s">
        <v>212</v>
      </c>
      <c r="C122" s="28">
        <v>75000</v>
      </c>
      <c r="D122" s="28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88">
        <v>0</v>
      </c>
      <c r="K122" s="29">
        <v>0</v>
      </c>
      <c r="L122" s="29"/>
      <c r="M122" s="29"/>
      <c r="N122" s="29"/>
      <c r="O122" s="84"/>
      <c r="P122" s="28">
        <f t="shared" si="33"/>
        <v>0</v>
      </c>
      <c r="Q122" s="28">
        <f t="shared" si="21"/>
        <v>75000</v>
      </c>
      <c r="R122" s="89">
        <f t="shared" si="22"/>
        <v>0</v>
      </c>
      <c r="S122" s="8"/>
      <c r="T122" s="8"/>
    </row>
    <row r="123" spans="1:29" ht="21" customHeight="1" x14ac:dyDescent="0.25">
      <c r="A123" s="67" t="s">
        <v>213</v>
      </c>
      <c r="B123" s="68" t="s">
        <v>214</v>
      </c>
      <c r="C123" s="28">
        <v>500000</v>
      </c>
      <c r="D123" s="28">
        <v>0</v>
      </c>
      <c r="E123" s="84">
        <v>0</v>
      </c>
      <c r="F123" s="28">
        <v>0</v>
      </c>
      <c r="G123" s="28">
        <v>0</v>
      </c>
      <c r="H123" s="28">
        <v>94942.8</v>
      </c>
      <c r="I123" s="28">
        <v>206208.28</v>
      </c>
      <c r="J123" s="88">
        <v>0</v>
      </c>
      <c r="K123" s="84">
        <v>0</v>
      </c>
      <c r="L123" s="84"/>
      <c r="M123" s="84"/>
      <c r="N123" s="84"/>
      <c r="O123" s="84"/>
      <c r="P123" s="28">
        <f t="shared" si="33"/>
        <v>301151.08</v>
      </c>
      <c r="Q123" s="28">
        <f t="shared" si="21"/>
        <v>198848.91999999998</v>
      </c>
      <c r="R123" s="89">
        <f>P123/C123</f>
        <v>0.60230216000000003</v>
      </c>
      <c r="S123" s="8"/>
      <c r="T123" s="8"/>
    </row>
    <row r="124" spans="1:29" ht="21" customHeight="1" x14ac:dyDescent="0.25">
      <c r="A124" s="67" t="s">
        <v>215</v>
      </c>
      <c r="B124" s="68" t="s">
        <v>216</v>
      </c>
      <c r="C124" s="28">
        <v>535186</v>
      </c>
      <c r="D124" s="28">
        <v>0</v>
      </c>
      <c r="E124" s="28">
        <v>0</v>
      </c>
      <c r="F124" s="29">
        <v>0</v>
      </c>
      <c r="G124" s="28">
        <v>0</v>
      </c>
      <c r="H124" s="28">
        <v>0</v>
      </c>
      <c r="I124" s="28">
        <v>0</v>
      </c>
      <c r="J124" s="88">
        <v>0</v>
      </c>
      <c r="K124" s="87">
        <v>17133.599999999999</v>
      </c>
      <c r="L124" s="84"/>
      <c r="M124" s="84"/>
      <c r="N124" s="84"/>
      <c r="O124" s="84"/>
      <c r="P124" s="28">
        <f t="shared" si="33"/>
        <v>17133.599999999999</v>
      </c>
      <c r="Q124" s="28">
        <f t="shared" si="21"/>
        <v>518052.4</v>
      </c>
      <c r="R124" s="89">
        <f>P124/C124</f>
        <v>3.2014290358865889E-2</v>
      </c>
      <c r="S124" s="8"/>
      <c r="T124" s="8"/>
    </row>
    <row r="125" spans="1:29" ht="21" customHeight="1" x14ac:dyDescent="0.25">
      <c r="A125" s="67" t="s">
        <v>217</v>
      </c>
      <c r="B125" s="68" t="s">
        <v>218</v>
      </c>
      <c r="C125" s="28">
        <v>864814</v>
      </c>
      <c r="D125" s="28">
        <v>0</v>
      </c>
      <c r="E125" s="29">
        <v>0</v>
      </c>
      <c r="F125" s="29">
        <v>0</v>
      </c>
      <c r="G125" s="29">
        <v>0</v>
      </c>
      <c r="H125" s="28">
        <v>0</v>
      </c>
      <c r="I125" s="29">
        <v>95200.04</v>
      </c>
      <c r="J125" s="88">
        <v>162229.82</v>
      </c>
      <c r="K125" s="87">
        <v>153.4</v>
      </c>
      <c r="L125" s="29"/>
      <c r="M125" s="29"/>
      <c r="N125" s="29"/>
      <c r="O125" s="84"/>
      <c r="P125" s="28">
        <f t="shared" si="33"/>
        <v>257583.25999999998</v>
      </c>
      <c r="Q125" s="28">
        <f t="shared" si="21"/>
        <v>607230.74</v>
      </c>
      <c r="R125" s="89">
        <f>P125/C125</f>
        <v>0.29784816157000232</v>
      </c>
      <c r="S125" s="8"/>
      <c r="T125" s="8"/>
    </row>
    <row r="126" spans="1:29" ht="21" customHeight="1" x14ac:dyDescent="0.25">
      <c r="A126" s="67" t="s">
        <v>219</v>
      </c>
      <c r="B126" s="68" t="s">
        <v>220</v>
      </c>
      <c r="C126" s="28">
        <v>594300</v>
      </c>
      <c r="D126" s="28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54978.559999999998</v>
      </c>
      <c r="J126" s="88">
        <v>0</v>
      </c>
      <c r="K126" s="87">
        <v>9912</v>
      </c>
      <c r="L126" s="29"/>
      <c r="M126" s="29"/>
      <c r="N126" s="29"/>
      <c r="O126" s="84"/>
      <c r="P126" s="28">
        <f t="shared" si="33"/>
        <v>64890.559999999998</v>
      </c>
      <c r="Q126" s="28">
        <f t="shared" si="21"/>
        <v>529409.43999999994</v>
      </c>
      <c r="R126" s="30">
        <f>P126/C126</f>
        <v>0.10918822143698469</v>
      </c>
      <c r="S126" s="8"/>
      <c r="T126" s="8"/>
    </row>
    <row r="127" spans="1:29" ht="21" customHeight="1" x14ac:dyDescent="0.25">
      <c r="A127" s="67" t="s">
        <v>221</v>
      </c>
      <c r="B127" s="68" t="s">
        <v>222</v>
      </c>
      <c r="C127" s="28">
        <v>499999.16000000015</v>
      </c>
      <c r="D127" s="28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88">
        <v>0</v>
      </c>
      <c r="K127" s="29">
        <v>0</v>
      </c>
      <c r="L127" s="29"/>
      <c r="M127" s="29"/>
      <c r="N127" s="29"/>
      <c r="O127" s="84"/>
      <c r="P127" s="28">
        <f t="shared" si="33"/>
        <v>0</v>
      </c>
      <c r="Q127" s="28">
        <f t="shared" si="21"/>
        <v>499999.16000000015</v>
      </c>
      <c r="R127" s="30">
        <f>P127/C127</f>
        <v>0</v>
      </c>
      <c r="S127" s="8"/>
      <c r="T127" s="8"/>
    </row>
    <row r="128" spans="1:29" ht="21" customHeight="1" x14ac:dyDescent="0.25">
      <c r="A128" s="67" t="s">
        <v>223</v>
      </c>
      <c r="B128" s="68" t="s">
        <v>224</v>
      </c>
      <c r="C128" s="28">
        <v>4157760</v>
      </c>
      <c r="D128" s="28">
        <v>0</v>
      </c>
      <c r="E128" s="29">
        <v>0</v>
      </c>
      <c r="F128" s="29">
        <v>0</v>
      </c>
      <c r="G128" s="29">
        <v>0</v>
      </c>
      <c r="H128" s="28">
        <v>0</v>
      </c>
      <c r="I128" s="29">
        <v>35046</v>
      </c>
      <c r="J128" s="88">
        <v>0</v>
      </c>
      <c r="K128" s="29">
        <v>0</v>
      </c>
      <c r="L128" s="29"/>
      <c r="M128" s="29"/>
      <c r="N128" s="29"/>
      <c r="O128" s="84"/>
      <c r="P128" s="28">
        <f t="shared" si="33"/>
        <v>35046</v>
      </c>
      <c r="Q128" s="28">
        <f t="shared" si="21"/>
        <v>4122714</v>
      </c>
      <c r="R128" s="30">
        <f>P128/C128</f>
        <v>8.4290579542830747E-3</v>
      </c>
      <c r="S128" s="8"/>
      <c r="T128" s="8"/>
    </row>
    <row r="129" spans="1:29" ht="21" customHeight="1" x14ac:dyDescent="0.25">
      <c r="A129" s="67" t="s">
        <v>225</v>
      </c>
      <c r="B129" s="68" t="s">
        <v>226</v>
      </c>
      <c r="C129" s="28">
        <v>282969</v>
      </c>
      <c r="D129" s="28">
        <v>0</v>
      </c>
      <c r="E129" s="29">
        <v>0</v>
      </c>
      <c r="F129" s="29">
        <v>0</v>
      </c>
      <c r="G129" s="29">
        <v>32273</v>
      </c>
      <c r="H129" s="28">
        <v>13145</v>
      </c>
      <c r="I129" s="29">
        <v>0</v>
      </c>
      <c r="J129" s="88">
        <v>79060</v>
      </c>
      <c r="K129" s="87">
        <v>101006.82</v>
      </c>
      <c r="L129" s="29"/>
      <c r="M129" s="29"/>
      <c r="N129" s="29"/>
      <c r="O129" s="84"/>
      <c r="P129" s="28">
        <f t="shared" si="33"/>
        <v>225484.82</v>
      </c>
      <c r="Q129" s="28">
        <f t="shared" si="21"/>
        <v>57484.179999999993</v>
      </c>
      <c r="R129" s="30">
        <f>P129/C129</f>
        <v>0.79685343624213256</v>
      </c>
      <c r="S129" s="8"/>
      <c r="T129" s="8"/>
    </row>
    <row r="130" spans="1:29" s="13" customFormat="1" ht="19.5" customHeight="1" x14ac:dyDescent="0.25">
      <c r="A130" s="16">
        <v>2.6</v>
      </c>
      <c r="B130" s="65" t="s">
        <v>227</v>
      </c>
      <c r="C130" s="17">
        <v>5961756.8399999999</v>
      </c>
      <c r="D130" s="17">
        <f t="shared" ref="D130:P130" si="34">+D131+D136+D139+D141+D146+D152+D154</f>
        <v>0</v>
      </c>
      <c r="E130" s="17">
        <f t="shared" si="34"/>
        <v>0</v>
      </c>
      <c r="F130" s="17">
        <f t="shared" si="34"/>
        <v>510517.8</v>
      </c>
      <c r="G130" s="17">
        <f t="shared" si="34"/>
        <v>0</v>
      </c>
      <c r="H130" s="17">
        <f t="shared" si="34"/>
        <v>213698</v>
      </c>
      <c r="I130" s="17">
        <f t="shared" si="34"/>
        <v>322569.90000000002</v>
      </c>
      <c r="J130" s="17">
        <f t="shared" si="34"/>
        <v>170052.4</v>
      </c>
      <c r="K130" s="18">
        <f t="shared" si="34"/>
        <v>0</v>
      </c>
      <c r="L130" s="17">
        <f t="shared" si="34"/>
        <v>0</v>
      </c>
      <c r="M130" s="17">
        <f t="shared" si="34"/>
        <v>0</v>
      </c>
      <c r="N130" s="17">
        <f t="shared" si="34"/>
        <v>0</v>
      </c>
      <c r="O130" s="94">
        <f t="shared" si="34"/>
        <v>0</v>
      </c>
      <c r="P130" s="17">
        <f t="shared" si="34"/>
        <v>1216838.1000000001</v>
      </c>
      <c r="Q130" s="17">
        <f t="shared" si="21"/>
        <v>4744918.74</v>
      </c>
      <c r="R130" s="19">
        <f>P130/C130</f>
        <v>0.20410730136387115</v>
      </c>
      <c r="S130" s="20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 s="26" customFormat="1" ht="16.5" customHeight="1" x14ac:dyDescent="0.25">
      <c r="A131" s="21" t="s">
        <v>228</v>
      </c>
      <c r="B131" s="69" t="s">
        <v>229</v>
      </c>
      <c r="C131" s="22">
        <v>4688220.84</v>
      </c>
      <c r="D131" s="22">
        <f t="shared" ref="D131:P131" si="35">SUM(D132:D135)</f>
        <v>0</v>
      </c>
      <c r="E131" s="22">
        <f t="shared" si="35"/>
        <v>0</v>
      </c>
      <c r="F131" s="22">
        <f t="shared" si="35"/>
        <v>510517.8</v>
      </c>
      <c r="G131" s="22">
        <f t="shared" si="35"/>
        <v>0</v>
      </c>
      <c r="H131" s="22">
        <f t="shared" si="35"/>
        <v>213698</v>
      </c>
      <c r="I131" s="22">
        <f t="shared" si="35"/>
        <v>62450.7</v>
      </c>
      <c r="J131" s="22">
        <f t="shared" si="35"/>
        <v>0</v>
      </c>
      <c r="K131" s="23">
        <f t="shared" si="35"/>
        <v>0</v>
      </c>
      <c r="L131" s="22">
        <f t="shared" si="35"/>
        <v>0</v>
      </c>
      <c r="M131" s="22">
        <f t="shared" si="35"/>
        <v>0</v>
      </c>
      <c r="N131" s="22">
        <f t="shared" si="35"/>
        <v>0</v>
      </c>
      <c r="O131" s="93">
        <f t="shared" si="35"/>
        <v>0</v>
      </c>
      <c r="P131" s="22">
        <f t="shared" si="35"/>
        <v>786666.5</v>
      </c>
      <c r="Q131" s="22">
        <f t="shared" si="21"/>
        <v>3901554.34</v>
      </c>
      <c r="R131" s="24">
        <f>P131/C131</f>
        <v>0.16779638307311479</v>
      </c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1:29" ht="21" customHeight="1" x14ac:dyDescent="0.25">
      <c r="A132" s="67" t="s">
        <v>230</v>
      </c>
      <c r="B132" s="68" t="s">
        <v>231</v>
      </c>
      <c r="C132" s="28">
        <v>1461211.84</v>
      </c>
      <c r="D132" s="28">
        <v>0</v>
      </c>
      <c r="E132" s="29">
        <v>0</v>
      </c>
      <c r="F132" s="29">
        <v>510517.8</v>
      </c>
      <c r="G132" s="29">
        <v>0</v>
      </c>
      <c r="H132" s="29">
        <v>0</v>
      </c>
      <c r="I132" s="29">
        <v>0</v>
      </c>
      <c r="J132" s="88">
        <v>0</v>
      </c>
      <c r="K132" s="29">
        <v>0</v>
      </c>
      <c r="L132" s="29"/>
      <c r="M132" s="29"/>
      <c r="N132" s="29"/>
      <c r="O132" s="84"/>
      <c r="P132" s="28">
        <f t="shared" ref="P132:P135" si="36">SUM(D132:O132)</f>
        <v>510517.8</v>
      </c>
      <c r="Q132" s="28">
        <f t="shared" si="21"/>
        <v>950694.04</v>
      </c>
      <c r="R132" s="30">
        <f>P132/C132</f>
        <v>0.34937973127838873</v>
      </c>
      <c r="S132" s="8"/>
      <c r="T132" s="8"/>
    </row>
    <row r="133" spans="1:29" ht="21" customHeight="1" x14ac:dyDescent="0.25">
      <c r="A133" s="67" t="s">
        <v>232</v>
      </c>
      <c r="B133" s="68" t="s">
        <v>233</v>
      </c>
      <c r="C133" s="28">
        <v>0</v>
      </c>
      <c r="D133" s="28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88">
        <v>0</v>
      </c>
      <c r="K133" s="29">
        <v>0</v>
      </c>
      <c r="L133" s="29"/>
      <c r="M133" s="29"/>
      <c r="N133" s="29"/>
      <c r="O133" s="84"/>
      <c r="P133" s="28">
        <f t="shared" si="36"/>
        <v>0</v>
      </c>
      <c r="Q133" s="28">
        <f t="shared" si="21"/>
        <v>0</v>
      </c>
      <c r="R133" s="30">
        <v>0</v>
      </c>
      <c r="S133" s="8"/>
      <c r="T133" s="8"/>
    </row>
    <row r="134" spans="1:29" ht="21" customHeight="1" x14ac:dyDescent="0.25">
      <c r="A134" s="67" t="s">
        <v>234</v>
      </c>
      <c r="B134" s="68" t="s">
        <v>235</v>
      </c>
      <c r="C134" s="28">
        <v>3013311</v>
      </c>
      <c r="D134" s="28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62450.7</v>
      </c>
      <c r="J134" s="88">
        <v>0</v>
      </c>
      <c r="K134" s="29">
        <v>0</v>
      </c>
      <c r="L134" s="29"/>
      <c r="M134" s="29"/>
      <c r="N134" s="29"/>
      <c r="O134" s="84"/>
      <c r="P134" s="28">
        <f t="shared" si="36"/>
        <v>62450.7</v>
      </c>
      <c r="Q134" s="28">
        <f t="shared" si="21"/>
        <v>2950860.3</v>
      </c>
      <c r="R134" s="30">
        <f>P134/C134</f>
        <v>2.0724943426018754E-2</v>
      </c>
      <c r="S134" s="8"/>
      <c r="T134" s="8"/>
    </row>
    <row r="135" spans="1:29" ht="21" customHeight="1" x14ac:dyDescent="0.25">
      <c r="A135" s="67" t="s">
        <v>236</v>
      </c>
      <c r="B135" s="68" t="s">
        <v>237</v>
      </c>
      <c r="C135" s="28">
        <v>213698</v>
      </c>
      <c r="D135" s="28">
        <v>0</v>
      </c>
      <c r="E135" s="29">
        <v>0</v>
      </c>
      <c r="F135" s="29">
        <v>0</v>
      </c>
      <c r="G135" s="29">
        <v>0</v>
      </c>
      <c r="H135" s="29">
        <v>213698</v>
      </c>
      <c r="I135" s="29">
        <v>0</v>
      </c>
      <c r="J135" s="88">
        <v>0</v>
      </c>
      <c r="K135" s="29">
        <v>0</v>
      </c>
      <c r="L135" s="29"/>
      <c r="M135" s="29"/>
      <c r="N135" s="29"/>
      <c r="O135" s="84"/>
      <c r="P135" s="28">
        <f t="shared" si="36"/>
        <v>213698</v>
      </c>
      <c r="Q135" s="28">
        <f t="shared" si="21"/>
        <v>0</v>
      </c>
      <c r="R135" s="30">
        <f>P135/C135</f>
        <v>1</v>
      </c>
      <c r="S135" s="8"/>
      <c r="T135" s="8"/>
    </row>
    <row r="136" spans="1:29" s="26" customFormat="1" ht="30.95" customHeight="1" x14ac:dyDescent="0.25">
      <c r="A136" s="21" t="s">
        <v>238</v>
      </c>
      <c r="B136" s="97" t="s">
        <v>239</v>
      </c>
      <c r="C136" s="22">
        <v>215105.92000000001</v>
      </c>
      <c r="D136" s="22">
        <f t="shared" ref="D136:O136" si="37">SUM(D137:D138)</f>
        <v>0</v>
      </c>
      <c r="E136" s="22">
        <f t="shared" si="37"/>
        <v>0</v>
      </c>
      <c r="F136" s="22">
        <f t="shared" si="37"/>
        <v>0</v>
      </c>
      <c r="G136" s="22">
        <f t="shared" si="37"/>
        <v>0</v>
      </c>
      <c r="H136" s="22">
        <f t="shared" si="37"/>
        <v>0</v>
      </c>
      <c r="I136" s="22">
        <f t="shared" si="37"/>
        <v>29905.919999999998</v>
      </c>
      <c r="J136" s="22">
        <f t="shared" si="37"/>
        <v>168362.4</v>
      </c>
      <c r="K136" s="23">
        <f t="shared" si="37"/>
        <v>0</v>
      </c>
      <c r="L136" s="22">
        <f t="shared" si="37"/>
        <v>0</v>
      </c>
      <c r="M136" s="22">
        <f t="shared" si="37"/>
        <v>0</v>
      </c>
      <c r="N136" s="22">
        <f t="shared" si="37"/>
        <v>0</v>
      </c>
      <c r="O136" s="93">
        <f t="shared" si="37"/>
        <v>0</v>
      </c>
      <c r="P136" s="22">
        <f>SUM(P137:P138)</f>
        <v>198268.32</v>
      </c>
      <c r="Q136" s="22">
        <f t="shared" si="21"/>
        <v>16837.600000000006</v>
      </c>
      <c r="R136" s="24">
        <f t="shared" si="22"/>
        <v>0.92172414408678294</v>
      </c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1:29" ht="20.100000000000001" customHeight="1" x14ac:dyDescent="0.25">
      <c r="A137" s="67" t="s">
        <v>240</v>
      </c>
      <c r="B137" s="68" t="s">
        <v>241</v>
      </c>
      <c r="C137" s="28">
        <v>215105.92000000001</v>
      </c>
      <c r="D137" s="28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29905.919999999998</v>
      </c>
      <c r="J137" s="88">
        <v>168362.4</v>
      </c>
      <c r="K137" s="29">
        <v>0</v>
      </c>
      <c r="L137" s="29"/>
      <c r="M137" s="29"/>
      <c r="N137" s="29"/>
      <c r="O137" s="84"/>
      <c r="P137" s="28">
        <f t="shared" ref="P137:P138" si="38">SUM(D137:O137)</f>
        <v>198268.32</v>
      </c>
      <c r="Q137" s="28">
        <f t="shared" si="21"/>
        <v>16837.600000000006</v>
      </c>
      <c r="R137" s="30">
        <f>P137/C137</f>
        <v>0.92172414408678294</v>
      </c>
      <c r="S137" s="8"/>
      <c r="T137" s="8"/>
    </row>
    <row r="138" spans="1:29" ht="20.100000000000001" customHeight="1" x14ac:dyDescent="0.25">
      <c r="A138" s="67" t="s">
        <v>242</v>
      </c>
      <c r="B138" s="68" t="s">
        <v>243</v>
      </c>
      <c r="C138" s="28">
        <v>0</v>
      </c>
      <c r="D138" s="28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88">
        <v>0</v>
      </c>
      <c r="K138" s="29">
        <v>0</v>
      </c>
      <c r="L138" s="29"/>
      <c r="M138" s="29"/>
      <c r="N138" s="29"/>
      <c r="O138" s="84"/>
      <c r="P138" s="28">
        <f t="shared" si="38"/>
        <v>0</v>
      </c>
      <c r="Q138" s="28">
        <f t="shared" si="21"/>
        <v>0</v>
      </c>
      <c r="R138" s="30">
        <v>0</v>
      </c>
      <c r="S138" s="8"/>
      <c r="T138" s="8"/>
    </row>
    <row r="139" spans="1:29" s="26" customFormat="1" ht="30.95" customHeight="1" x14ac:dyDescent="0.25">
      <c r="A139" s="21" t="s">
        <v>244</v>
      </c>
      <c r="B139" s="70" t="s">
        <v>245</v>
      </c>
      <c r="C139" s="22">
        <v>0</v>
      </c>
      <c r="D139" s="22">
        <f t="shared" ref="D139:P139" si="39">SUM(D140:D140)</f>
        <v>0</v>
      </c>
      <c r="E139" s="22">
        <f t="shared" si="39"/>
        <v>0</v>
      </c>
      <c r="F139" s="22">
        <f t="shared" si="39"/>
        <v>0</v>
      </c>
      <c r="G139" s="22">
        <f t="shared" si="39"/>
        <v>0</v>
      </c>
      <c r="H139" s="22">
        <f t="shared" si="39"/>
        <v>0</v>
      </c>
      <c r="I139" s="22">
        <f t="shared" si="39"/>
        <v>0</v>
      </c>
      <c r="J139" s="22">
        <f t="shared" si="39"/>
        <v>0</v>
      </c>
      <c r="K139" s="23">
        <f t="shared" si="39"/>
        <v>0</v>
      </c>
      <c r="L139" s="22">
        <f t="shared" si="39"/>
        <v>0</v>
      </c>
      <c r="M139" s="22">
        <f t="shared" si="39"/>
        <v>0</v>
      </c>
      <c r="N139" s="22">
        <f t="shared" si="39"/>
        <v>0</v>
      </c>
      <c r="O139" s="93">
        <f t="shared" si="39"/>
        <v>0</v>
      </c>
      <c r="P139" s="22">
        <f t="shared" si="39"/>
        <v>0</v>
      </c>
      <c r="Q139" s="22">
        <f t="shared" si="21"/>
        <v>0</v>
      </c>
      <c r="R139" s="24">
        <v>0</v>
      </c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1:29" ht="21" customHeight="1" x14ac:dyDescent="0.25">
      <c r="A140" s="67" t="s">
        <v>246</v>
      </c>
      <c r="B140" s="68" t="s">
        <v>247</v>
      </c>
      <c r="C140" s="28">
        <v>0</v>
      </c>
      <c r="D140" s="28">
        <v>0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88">
        <v>0</v>
      </c>
      <c r="K140" s="29">
        <v>0</v>
      </c>
      <c r="L140" s="29"/>
      <c r="M140" s="29"/>
      <c r="N140" s="29"/>
      <c r="O140" s="84"/>
      <c r="P140" s="28">
        <f t="shared" ref="P140" si="40">SUM(D140:O140)</f>
        <v>0</v>
      </c>
      <c r="Q140" s="28">
        <f t="shared" si="21"/>
        <v>0</v>
      </c>
      <c r="R140" s="30">
        <v>0</v>
      </c>
      <c r="S140" s="8"/>
      <c r="T140" s="8"/>
    </row>
    <row r="141" spans="1:29" s="26" customFormat="1" ht="28.5" customHeight="1" x14ac:dyDescent="0.25">
      <c r="A141" s="21" t="s">
        <v>248</v>
      </c>
      <c r="B141" s="70" t="s">
        <v>249</v>
      </c>
      <c r="C141" s="22">
        <v>0</v>
      </c>
      <c r="D141" s="22">
        <f t="shared" ref="D141:P141" si="41">SUM(D142:D145)</f>
        <v>0</v>
      </c>
      <c r="E141" s="22">
        <f t="shared" si="41"/>
        <v>0</v>
      </c>
      <c r="F141" s="22">
        <f t="shared" si="41"/>
        <v>0</v>
      </c>
      <c r="G141" s="22">
        <f t="shared" si="41"/>
        <v>0</v>
      </c>
      <c r="H141" s="22">
        <f t="shared" si="41"/>
        <v>0</v>
      </c>
      <c r="I141" s="22">
        <f t="shared" si="41"/>
        <v>0</v>
      </c>
      <c r="J141" s="22">
        <f t="shared" si="41"/>
        <v>0</v>
      </c>
      <c r="K141" s="23">
        <f t="shared" si="41"/>
        <v>0</v>
      </c>
      <c r="L141" s="22">
        <f t="shared" si="41"/>
        <v>0</v>
      </c>
      <c r="M141" s="22">
        <f t="shared" si="41"/>
        <v>0</v>
      </c>
      <c r="N141" s="22">
        <f t="shared" si="41"/>
        <v>0</v>
      </c>
      <c r="O141" s="93">
        <f t="shared" si="41"/>
        <v>0</v>
      </c>
      <c r="P141" s="22">
        <f t="shared" si="41"/>
        <v>0</v>
      </c>
      <c r="Q141" s="22">
        <f t="shared" si="21"/>
        <v>0</v>
      </c>
      <c r="R141" s="24">
        <v>0</v>
      </c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1:29" ht="21" customHeight="1" x14ac:dyDescent="0.25">
      <c r="A142" s="67" t="s">
        <v>250</v>
      </c>
      <c r="B142" s="68" t="s">
        <v>251</v>
      </c>
      <c r="C142" s="28">
        <v>0</v>
      </c>
      <c r="D142" s="28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88">
        <v>0</v>
      </c>
      <c r="K142" s="29">
        <v>0</v>
      </c>
      <c r="L142" s="29"/>
      <c r="M142" s="29"/>
      <c r="N142" s="29"/>
      <c r="O142" s="84"/>
      <c r="P142" s="28">
        <f t="shared" ref="P142:P145" si="42">SUM(D142:O142)</f>
        <v>0</v>
      </c>
      <c r="Q142" s="28">
        <f t="shared" ref="Q142:Q159" si="43">C142-P142</f>
        <v>0</v>
      </c>
      <c r="R142" s="30">
        <v>0</v>
      </c>
      <c r="S142" s="8"/>
      <c r="T142" s="8"/>
    </row>
    <row r="143" spans="1:29" ht="21" customHeight="1" x14ac:dyDescent="0.25">
      <c r="A143" s="67" t="s">
        <v>252</v>
      </c>
      <c r="B143" s="68" t="s">
        <v>253</v>
      </c>
      <c r="C143" s="28">
        <v>0</v>
      </c>
      <c r="D143" s="28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88">
        <v>0</v>
      </c>
      <c r="K143" s="29">
        <v>0</v>
      </c>
      <c r="L143" s="29"/>
      <c r="M143" s="29"/>
      <c r="N143" s="29"/>
      <c r="O143" s="84"/>
      <c r="P143" s="28">
        <f t="shared" si="42"/>
        <v>0</v>
      </c>
      <c r="Q143" s="28">
        <f t="shared" si="43"/>
        <v>0</v>
      </c>
      <c r="R143" s="30">
        <v>0</v>
      </c>
      <c r="S143" s="8"/>
      <c r="T143" s="8"/>
    </row>
    <row r="144" spans="1:29" ht="21" customHeight="1" x14ac:dyDescent="0.25">
      <c r="A144" s="67" t="s">
        <v>254</v>
      </c>
      <c r="B144" s="68" t="s">
        <v>255</v>
      </c>
      <c r="C144" s="28">
        <v>0</v>
      </c>
      <c r="D144" s="28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8">
        <v>0</v>
      </c>
      <c r="K144" s="29">
        <v>0</v>
      </c>
      <c r="L144" s="29"/>
      <c r="M144" s="29"/>
      <c r="N144" s="29"/>
      <c r="O144" s="84"/>
      <c r="P144" s="28">
        <f t="shared" si="42"/>
        <v>0</v>
      </c>
      <c r="Q144" s="28">
        <f t="shared" si="43"/>
        <v>0</v>
      </c>
      <c r="R144" s="30">
        <v>0</v>
      </c>
      <c r="S144" s="8"/>
      <c r="T144" s="8"/>
    </row>
    <row r="145" spans="1:29" ht="21" customHeight="1" x14ac:dyDescent="0.25">
      <c r="A145" s="67" t="s">
        <v>256</v>
      </c>
      <c r="B145" s="68" t="s">
        <v>257</v>
      </c>
      <c r="C145" s="28">
        <v>0</v>
      </c>
      <c r="D145" s="28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8">
        <v>0</v>
      </c>
      <c r="K145" s="29">
        <v>0</v>
      </c>
      <c r="L145" s="29"/>
      <c r="M145" s="29"/>
      <c r="N145" s="29"/>
      <c r="O145" s="84"/>
      <c r="P145" s="28">
        <f t="shared" si="42"/>
        <v>0</v>
      </c>
      <c r="Q145" s="28">
        <f t="shared" si="43"/>
        <v>0</v>
      </c>
      <c r="R145" s="30">
        <v>0</v>
      </c>
      <c r="S145" s="8"/>
      <c r="T145" s="8"/>
    </row>
    <row r="146" spans="1:29" s="26" customFormat="1" ht="24" customHeight="1" x14ac:dyDescent="0.25">
      <c r="A146" s="21" t="s">
        <v>258</v>
      </c>
      <c r="B146" s="69" t="s">
        <v>259</v>
      </c>
      <c r="C146" s="22">
        <v>828143</v>
      </c>
      <c r="D146" s="22">
        <f t="shared" ref="D146:P146" si="44">SUM(D147:D151)</f>
        <v>0</v>
      </c>
      <c r="E146" s="22">
        <f t="shared" si="44"/>
        <v>0</v>
      </c>
      <c r="F146" s="22">
        <f t="shared" si="44"/>
        <v>0</v>
      </c>
      <c r="G146" s="22">
        <f t="shared" si="44"/>
        <v>0</v>
      </c>
      <c r="H146" s="22">
        <f t="shared" si="44"/>
        <v>0</v>
      </c>
      <c r="I146" s="22">
        <f t="shared" si="44"/>
        <v>0</v>
      </c>
      <c r="J146" s="22">
        <f t="shared" si="44"/>
        <v>1690</v>
      </c>
      <c r="K146" s="23">
        <f t="shared" si="44"/>
        <v>0</v>
      </c>
      <c r="L146" s="22">
        <f t="shared" si="44"/>
        <v>0</v>
      </c>
      <c r="M146" s="22">
        <f t="shared" si="44"/>
        <v>0</v>
      </c>
      <c r="N146" s="22">
        <f t="shared" si="44"/>
        <v>0</v>
      </c>
      <c r="O146" s="93">
        <f t="shared" si="44"/>
        <v>0</v>
      </c>
      <c r="P146" s="22">
        <f t="shared" si="44"/>
        <v>1690</v>
      </c>
      <c r="Q146" s="22">
        <f t="shared" si="43"/>
        <v>826453</v>
      </c>
      <c r="R146" s="24">
        <f>P146/C146</f>
        <v>2.0407103604087699E-3</v>
      </c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1:29" ht="21" customHeight="1" x14ac:dyDescent="0.25">
      <c r="A147" s="67" t="s">
        <v>260</v>
      </c>
      <c r="B147" s="68" t="s">
        <v>261</v>
      </c>
      <c r="C147" s="28">
        <v>0</v>
      </c>
      <c r="D147" s="28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88">
        <v>0</v>
      </c>
      <c r="K147" s="29">
        <v>0</v>
      </c>
      <c r="L147" s="29"/>
      <c r="M147" s="29"/>
      <c r="N147" s="29"/>
      <c r="O147" s="84"/>
      <c r="P147" s="28">
        <f t="shared" ref="P147:P155" si="45">SUM(D147:O147)</f>
        <v>0</v>
      </c>
      <c r="Q147" s="28">
        <f t="shared" si="43"/>
        <v>0</v>
      </c>
      <c r="R147" s="30">
        <v>0</v>
      </c>
      <c r="S147" s="8"/>
      <c r="T147" s="8"/>
    </row>
    <row r="148" spans="1:29" ht="21" customHeight="1" x14ac:dyDescent="0.25">
      <c r="A148" s="67" t="s">
        <v>262</v>
      </c>
      <c r="B148" s="68" t="s">
        <v>263</v>
      </c>
      <c r="C148" s="28">
        <v>0</v>
      </c>
      <c r="D148" s="28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88">
        <v>0</v>
      </c>
      <c r="K148" s="29">
        <v>0</v>
      </c>
      <c r="L148" s="29"/>
      <c r="M148" s="29"/>
      <c r="N148" s="29"/>
      <c r="O148" s="84"/>
      <c r="P148" s="28">
        <f t="shared" si="45"/>
        <v>0</v>
      </c>
      <c r="Q148" s="28">
        <f t="shared" si="43"/>
        <v>0</v>
      </c>
      <c r="R148" s="30">
        <v>0</v>
      </c>
      <c r="S148" s="8"/>
      <c r="T148" s="8"/>
    </row>
    <row r="149" spans="1:29" ht="26.25" customHeight="1" x14ac:dyDescent="0.25">
      <c r="A149" s="67" t="s">
        <v>264</v>
      </c>
      <c r="B149" s="68" t="s">
        <v>265</v>
      </c>
      <c r="C149" s="28">
        <v>4543</v>
      </c>
      <c r="D149" s="28">
        <v>0</v>
      </c>
      <c r="E149" s="29">
        <v>0</v>
      </c>
      <c r="F149" s="29">
        <v>0</v>
      </c>
      <c r="G149" s="29">
        <v>0</v>
      </c>
      <c r="H149" s="29">
        <v>0</v>
      </c>
      <c r="I149" s="29">
        <v>0</v>
      </c>
      <c r="J149" s="88">
        <v>1690</v>
      </c>
      <c r="K149" s="29">
        <v>0</v>
      </c>
      <c r="L149" s="29"/>
      <c r="M149" s="29"/>
      <c r="N149" s="29"/>
      <c r="O149" s="84"/>
      <c r="P149" s="28">
        <f t="shared" si="45"/>
        <v>1690</v>
      </c>
      <c r="Q149" s="28">
        <f t="shared" si="43"/>
        <v>2853</v>
      </c>
      <c r="R149" s="30">
        <f>P149/C149</f>
        <v>0.37200088047545676</v>
      </c>
      <c r="S149" s="8"/>
      <c r="T149" s="8"/>
    </row>
    <row r="150" spans="1:29" ht="18" customHeight="1" x14ac:dyDescent="0.25">
      <c r="A150" s="67" t="s">
        <v>266</v>
      </c>
      <c r="B150" s="68" t="s">
        <v>267</v>
      </c>
      <c r="C150" s="28">
        <v>776600</v>
      </c>
      <c r="D150" s="28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88">
        <v>0</v>
      </c>
      <c r="K150" s="29">
        <v>0</v>
      </c>
      <c r="L150" s="29"/>
      <c r="M150" s="29"/>
      <c r="N150" s="29"/>
      <c r="O150" s="84"/>
      <c r="P150" s="28">
        <f t="shared" si="45"/>
        <v>0</v>
      </c>
      <c r="Q150" s="28">
        <f t="shared" si="43"/>
        <v>776600</v>
      </c>
      <c r="R150" s="30">
        <f>P150/C150</f>
        <v>0</v>
      </c>
      <c r="S150" s="8"/>
      <c r="T150" s="8"/>
    </row>
    <row r="151" spans="1:29" ht="21" customHeight="1" x14ac:dyDescent="0.25">
      <c r="A151" s="67" t="s">
        <v>268</v>
      </c>
      <c r="B151" s="68" t="s">
        <v>269</v>
      </c>
      <c r="C151" s="28">
        <v>47000</v>
      </c>
      <c r="D151" s="28">
        <v>0</v>
      </c>
      <c r="E151" s="29">
        <v>0</v>
      </c>
      <c r="F151" s="29">
        <v>0</v>
      </c>
      <c r="G151" s="29">
        <v>0</v>
      </c>
      <c r="H151" s="29">
        <v>0</v>
      </c>
      <c r="I151" s="29">
        <v>0</v>
      </c>
      <c r="J151" s="88">
        <v>0</v>
      </c>
      <c r="K151" s="29">
        <v>0</v>
      </c>
      <c r="L151" s="29"/>
      <c r="M151" s="29"/>
      <c r="N151" s="29"/>
      <c r="O151" s="84"/>
      <c r="P151" s="28">
        <f t="shared" si="45"/>
        <v>0</v>
      </c>
      <c r="Q151" s="28">
        <f t="shared" si="43"/>
        <v>47000</v>
      </c>
      <c r="R151" s="30">
        <f>P151/C151</f>
        <v>0</v>
      </c>
      <c r="S151" s="8" t="s">
        <v>324</v>
      </c>
      <c r="T151" s="8"/>
    </row>
    <row r="152" spans="1:29" s="26" customFormat="1" ht="17.25" customHeight="1" x14ac:dyDescent="0.25">
      <c r="A152" s="21" t="s">
        <v>270</v>
      </c>
      <c r="B152" s="69" t="s">
        <v>271</v>
      </c>
      <c r="C152" s="22">
        <v>230287.08</v>
      </c>
      <c r="D152" s="22">
        <f t="shared" ref="D152:P152" si="46">SUM(D153)</f>
        <v>0</v>
      </c>
      <c r="E152" s="22">
        <f t="shared" si="46"/>
        <v>0</v>
      </c>
      <c r="F152" s="22">
        <v>0</v>
      </c>
      <c r="G152" s="22">
        <f t="shared" si="46"/>
        <v>0</v>
      </c>
      <c r="H152" s="22">
        <f t="shared" si="46"/>
        <v>0</v>
      </c>
      <c r="I152" s="22">
        <f t="shared" si="46"/>
        <v>230213.28</v>
      </c>
      <c r="J152" s="22">
        <f t="shared" si="46"/>
        <v>0</v>
      </c>
      <c r="K152" s="23">
        <f t="shared" si="46"/>
        <v>0</v>
      </c>
      <c r="L152" s="22">
        <f t="shared" si="46"/>
        <v>0</v>
      </c>
      <c r="M152" s="22">
        <f t="shared" si="46"/>
        <v>0</v>
      </c>
      <c r="N152" s="22">
        <f t="shared" si="46"/>
        <v>0</v>
      </c>
      <c r="O152" s="93">
        <f t="shared" si="46"/>
        <v>0</v>
      </c>
      <c r="P152" s="22">
        <f t="shared" si="46"/>
        <v>230213.28</v>
      </c>
      <c r="Q152" s="22">
        <f t="shared" si="43"/>
        <v>73.799999999988358</v>
      </c>
      <c r="R152" s="24">
        <v>0</v>
      </c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1:29" ht="21" customHeight="1" x14ac:dyDescent="0.25">
      <c r="A153" s="67" t="s">
        <v>272</v>
      </c>
      <c r="B153" s="68" t="s">
        <v>273</v>
      </c>
      <c r="C153" s="28">
        <v>230287.08</v>
      </c>
      <c r="D153" s="28">
        <v>0</v>
      </c>
      <c r="E153" s="29">
        <v>0</v>
      </c>
      <c r="F153" s="29">
        <v>0</v>
      </c>
      <c r="G153" s="29">
        <v>0</v>
      </c>
      <c r="H153" s="29">
        <v>0</v>
      </c>
      <c r="I153" s="29">
        <v>230213.28</v>
      </c>
      <c r="J153" s="88">
        <v>0</v>
      </c>
      <c r="K153" s="29">
        <v>0</v>
      </c>
      <c r="L153" s="29"/>
      <c r="M153" s="29"/>
      <c r="N153" s="29"/>
      <c r="O153" s="84"/>
      <c r="P153" s="28">
        <f t="shared" si="45"/>
        <v>230213.28</v>
      </c>
      <c r="Q153" s="28">
        <f t="shared" si="43"/>
        <v>73.799999999988358</v>
      </c>
      <c r="R153" s="30">
        <f>P153/C153</f>
        <v>0.99967953043653168</v>
      </c>
      <c r="S153" s="8"/>
      <c r="T153" s="8"/>
    </row>
    <row r="154" spans="1:29" s="26" customFormat="1" ht="17.25" customHeight="1" x14ac:dyDescent="0.25">
      <c r="A154" s="21" t="s">
        <v>274</v>
      </c>
      <c r="B154" s="69" t="s">
        <v>275</v>
      </c>
      <c r="C154" s="22">
        <v>0</v>
      </c>
      <c r="D154" s="22">
        <f t="shared" ref="D154:P154" si="47">SUM(D155)</f>
        <v>0</v>
      </c>
      <c r="E154" s="22">
        <f t="shared" si="47"/>
        <v>0</v>
      </c>
      <c r="F154" s="22">
        <f t="shared" si="47"/>
        <v>0</v>
      </c>
      <c r="G154" s="22">
        <f t="shared" si="47"/>
        <v>0</v>
      </c>
      <c r="H154" s="22">
        <f t="shared" si="47"/>
        <v>0</v>
      </c>
      <c r="I154" s="22">
        <f t="shared" si="47"/>
        <v>0</v>
      </c>
      <c r="J154" s="22">
        <f t="shared" si="47"/>
        <v>0</v>
      </c>
      <c r="K154" s="23">
        <f t="shared" si="47"/>
        <v>0</v>
      </c>
      <c r="L154" s="22">
        <f t="shared" si="47"/>
        <v>0</v>
      </c>
      <c r="M154" s="22">
        <f t="shared" si="47"/>
        <v>0</v>
      </c>
      <c r="N154" s="22">
        <f t="shared" si="47"/>
        <v>0</v>
      </c>
      <c r="O154" s="93">
        <f t="shared" si="47"/>
        <v>0</v>
      </c>
      <c r="P154" s="22">
        <f t="shared" si="47"/>
        <v>0</v>
      </c>
      <c r="Q154" s="22">
        <f t="shared" si="43"/>
        <v>0</v>
      </c>
      <c r="R154" s="24">
        <v>0</v>
      </c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1:29" ht="21" customHeight="1" x14ac:dyDescent="0.25">
      <c r="A155" s="71" t="s">
        <v>276</v>
      </c>
      <c r="B155" s="72" t="s">
        <v>277</v>
      </c>
      <c r="C155" s="34">
        <v>0</v>
      </c>
      <c r="D155" s="34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104">
        <v>0</v>
      </c>
      <c r="K155" s="32">
        <v>0</v>
      </c>
      <c r="L155" s="32"/>
      <c r="M155" s="32"/>
      <c r="N155" s="32"/>
      <c r="O155" s="90"/>
      <c r="P155" s="34">
        <f t="shared" si="45"/>
        <v>0</v>
      </c>
      <c r="Q155" s="34">
        <f t="shared" si="43"/>
        <v>0</v>
      </c>
      <c r="R155" s="62">
        <v>0</v>
      </c>
      <c r="S155" s="8"/>
      <c r="T155" s="8"/>
    </row>
    <row r="156" spans="1:29" s="13" customFormat="1" ht="21" customHeight="1" x14ac:dyDescent="0.25">
      <c r="A156" s="16">
        <v>2.7</v>
      </c>
      <c r="B156" s="65" t="s">
        <v>278</v>
      </c>
      <c r="C156" s="17">
        <v>5400000</v>
      </c>
      <c r="D156" s="17">
        <f t="shared" ref="D156:P156" si="48">+D157</f>
        <v>0</v>
      </c>
      <c r="E156" s="17">
        <f t="shared" si="48"/>
        <v>0</v>
      </c>
      <c r="F156" s="17">
        <f t="shared" si="48"/>
        <v>1498620.22</v>
      </c>
      <c r="G156" s="17">
        <f t="shared" si="48"/>
        <v>0</v>
      </c>
      <c r="H156" s="17">
        <f t="shared" si="48"/>
        <v>0</v>
      </c>
      <c r="I156" s="17">
        <f t="shared" si="48"/>
        <v>839878</v>
      </c>
      <c r="J156" s="17">
        <f t="shared" si="48"/>
        <v>0</v>
      </c>
      <c r="K156" s="18">
        <f t="shared" si="48"/>
        <v>0</v>
      </c>
      <c r="L156" s="17">
        <f t="shared" si="48"/>
        <v>0</v>
      </c>
      <c r="M156" s="17">
        <f t="shared" si="48"/>
        <v>0</v>
      </c>
      <c r="N156" s="17">
        <f t="shared" si="48"/>
        <v>0</v>
      </c>
      <c r="O156" s="94">
        <f t="shared" si="48"/>
        <v>0</v>
      </c>
      <c r="P156" s="17">
        <f t="shared" si="48"/>
        <v>2338498.2199999997</v>
      </c>
      <c r="Q156" s="17">
        <f t="shared" si="43"/>
        <v>3061501.7800000003</v>
      </c>
      <c r="R156" s="19">
        <f t="shared" ref="R146:R159" si="49">P156/C156</f>
        <v>0.43305522592592588</v>
      </c>
      <c r="S156" s="20"/>
      <c r="U156" s="15"/>
      <c r="V156" s="15"/>
      <c r="W156" s="15"/>
      <c r="X156" s="15"/>
      <c r="Y156" s="15"/>
      <c r="Z156" s="15"/>
      <c r="AA156" s="15"/>
      <c r="AB156" s="15"/>
      <c r="AC156" s="15"/>
    </row>
    <row r="157" spans="1:29" s="26" customFormat="1" ht="21" customHeight="1" x14ac:dyDescent="0.25">
      <c r="A157" s="21" t="s">
        <v>279</v>
      </c>
      <c r="B157" s="69" t="s">
        <v>280</v>
      </c>
      <c r="C157" s="35">
        <v>5400000</v>
      </c>
      <c r="D157" s="35">
        <f t="shared" ref="D157:P157" si="50">SUM(D158)</f>
        <v>0</v>
      </c>
      <c r="E157" s="35">
        <f t="shared" si="50"/>
        <v>0</v>
      </c>
      <c r="F157" s="35">
        <f t="shared" si="50"/>
        <v>1498620.22</v>
      </c>
      <c r="G157" s="35">
        <f t="shared" si="50"/>
        <v>0</v>
      </c>
      <c r="H157" s="35">
        <f t="shared" si="50"/>
        <v>0</v>
      </c>
      <c r="I157" s="35">
        <f t="shared" si="50"/>
        <v>839878</v>
      </c>
      <c r="J157" s="35">
        <f t="shared" si="50"/>
        <v>0</v>
      </c>
      <c r="K157" s="103">
        <f t="shared" si="50"/>
        <v>0</v>
      </c>
      <c r="L157" s="35">
        <f t="shared" si="50"/>
        <v>0</v>
      </c>
      <c r="M157" s="35">
        <f t="shared" si="50"/>
        <v>0</v>
      </c>
      <c r="N157" s="35">
        <f t="shared" si="50"/>
        <v>0</v>
      </c>
      <c r="O157" s="95">
        <f t="shared" si="50"/>
        <v>0</v>
      </c>
      <c r="P157" s="35">
        <f t="shared" si="50"/>
        <v>2338498.2199999997</v>
      </c>
      <c r="Q157" s="35">
        <f t="shared" si="43"/>
        <v>3061501.7800000003</v>
      </c>
      <c r="R157" s="36">
        <f t="shared" si="49"/>
        <v>0.43305522592592588</v>
      </c>
      <c r="U157" s="27"/>
      <c r="V157" s="27"/>
      <c r="W157" s="27"/>
      <c r="X157" s="27"/>
      <c r="Y157" s="27"/>
      <c r="Z157" s="27"/>
      <c r="AA157" s="27"/>
      <c r="AB157" s="27"/>
      <c r="AC157" s="27"/>
    </row>
    <row r="158" spans="1:29" ht="21" customHeight="1" x14ac:dyDescent="0.25">
      <c r="A158" s="82" t="s">
        <v>281</v>
      </c>
      <c r="B158" s="72" t="s">
        <v>282</v>
      </c>
      <c r="C158" s="34">
        <v>5400000</v>
      </c>
      <c r="D158" s="34">
        <v>0</v>
      </c>
      <c r="E158" s="34">
        <v>0</v>
      </c>
      <c r="F158" s="32">
        <v>1498620.22</v>
      </c>
      <c r="G158" s="32">
        <v>0</v>
      </c>
      <c r="H158" s="32">
        <v>0</v>
      </c>
      <c r="I158" s="32">
        <v>839878</v>
      </c>
      <c r="J158" s="88">
        <v>0</v>
      </c>
      <c r="K158" s="32">
        <v>0</v>
      </c>
      <c r="L158" s="32">
        <v>0</v>
      </c>
      <c r="M158" s="32">
        <v>0</v>
      </c>
      <c r="N158" s="32">
        <v>0</v>
      </c>
      <c r="O158" s="90">
        <v>0</v>
      </c>
      <c r="P158" s="34">
        <f t="shared" ref="P158" si="51">SUM(D158:O158)</f>
        <v>2338498.2199999997</v>
      </c>
      <c r="Q158" s="34">
        <f t="shared" si="43"/>
        <v>3061501.7800000003</v>
      </c>
      <c r="R158" s="62">
        <f t="shared" si="49"/>
        <v>0.43305522592592588</v>
      </c>
      <c r="S158" s="8"/>
      <c r="T158" s="8"/>
    </row>
    <row r="159" spans="1:29" s="7" customFormat="1" ht="18.75" customHeight="1" x14ac:dyDescent="0.25">
      <c r="A159" s="37" t="s">
        <v>283</v>
      </c>
      <c r="B159" s="73"/>
      <c r="C159" s="38">
        <v>689248447</v>
      </c>
      <c r="D159" s="38">
        <f t="shared" ref="D159:P159" si="52">+D13+D31+D79+D130+D156</f>
        <v>29866247.93</v>
      </c>
      <c r="E159" s="39">
        <f t="shared" si="52"/>
        <v>31316189.619999994</v>
      </c>
      <c r="F159" s="39">
        <f t="shared" si="52"/>
        <v>46951923.139999993</v>
      </c>
      <c r="G159" s="39">
        <f t="shared" si="52"/>
        <v>35049268.480000004</v>
      </c>
      <c r="H159" s="39">
        <f t="shared" si="52"/>
        <v>65231271.880000003</v>
      </c>
      <c r="I159" s="39">
        <f t="shared" si="52"/>
        <v>58276284.589999996</v>
      </c>
      <c r="J159" s="38">
        <f t="shared" si="52"/>
        <v>49189095.120000005</v>
      </c>
      <c r="K159" s="39">
        <f t="shared" si="52"/>
        <v>34490826.68</v>
      </c>
      <c r="L159" s="39">
        <f t="shared" si="52"/>
        <v>0</v>
      </c>
      <c r="M159" s="39">
        <f t="shared" si="52"/>
        <v>0</v>
      </c>
      <c r="N159" s="39">
        <f t="shared" si="52"/>
        <v>0</v>
      </c>
      <c r="O159" s="96">
        <f t="shared" si="52"/>
        <v>0</v>
      </c>
      <c r="P159" s="38">
        <f t="shared" si="52"/>
        <v>350371107.44000006</v>
      </c>
      <c r="Q159" s="38">
        <f t="shared" si="43"/>
        <v>338877339.55999994</v>
      </c>
      <c r="R159" s="40">
        <f t="shared" si="49"/>
        <v>0.50833789900436299</v>
      </c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s="7" customFormat="1" ht="3.75" customHeight="1" x14ac:dyDescent="0.25">
      <c r="A160" s="3"/>
      <c r="B160" s="41"/>
      <c r="C160" s="42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s="43" customFormat="1" ht="3.75" customHeight="1" x14ac:dyDescent="0.2">
      <c r="B161" s="44"/>
      <c r="C161" s="45"/>
    </row>
    <row r="162" spans="1:29" s="7" customFormat="1" x14ac:dyDescent="0.25">
      <c r="A162" s="46" t="s">
        <v>284</v>
      </c>
      <c r="B162" s="47"/>
      <c r="C162" s="48"/>
      <c r="D162" s="49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50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s="7" customFormat="1" ht="15.75" customHeight="1" x14ac:dyDescent="0.25">
      <c r="A163" s="60" t="s">
        <v>308</v>
      </c>
      <c r="B163" s="57"/>
      <c r="C163" s="57"/>
      <c r="D163" s="57"/>
      <c r="E163" s="57"/>
      <c r="F163" s="51"/>
      <c r="G163" s="8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8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s="7" customFormat="1" ht="30" customHeight="1" x14ac:dyDescent="0.25">
      <c r="A164" s="60" t="s">
        <v>309</v>
      </c>
      <c r="B164" s="57"/>
      <c r="C164" s="57"/>
      <c r="D164" s="57"/>
      <c r="E164" s="57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8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s="7" customFormat="1" ht="41.25" customHeight="1" x14ac:dyDescent="0.25">
      <c r="A165" s="126" t="s">
        <v>310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59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s="7" customFormat="1" ht="12.75" customHeight="1" x14ac:dyDescent="0.25">
      <c r="A166" s="2"/>
      <c r="B166" s="51"/>
      <c r="C166" s="52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29.25" customHeight="1" x14ac:dyDescent="0.25">
      <c r="B167" s="77" t="s">
        <v>316</v>
      </c>
      <c r="E167" s="129" t="s">
        <v>285</v>
      </c>
      <c r="F167" s="129"/>
      <c r="G167" s="129"/>
      <c r="H167" s="6"/>
      <c r="I167" s="6"/>
      <c r="J167" s="133" t="s">
        <v>315</v>
      </c>
      <c r="K167" s="133"/>
      <c r="L167" s="133"/>
      <c r="M167" s="133"/>
      <c r="N167" s="133"/>
      <c r="O167" s="133"/>
      <c r="P167" s="133"/>
      <c r="Q167" s="133"/>
      <c r="R167" s="83"/>
    </row>
    <row r="168" spans="1:29" ht="17.25" customHeight="1" x14ac:dyDescent="0.25">
      <c r="A168" s="77"/>
      <c r="F168" s="76"/>
      <c r="G168" s="76"/>
      <c r="H168" s="6"/>
      <c r="I168" s="6"/>
      <c r="J168" s="6"/>
      <c r="K168" s="6"/>
      <c r="L168" s="6"/>
      <c r="M168" s="6"/>
      <c r="N168" s="6"/>
      <c r="O168" s="6"/>
      <c r="P168" s="6"/>
      <c r="Q168" s="75"/>
      <c r="R168" s="75"/>
    </row>
    <row r="169" spans="1:29" ht="18.75" customHeight="1" x14ac:dyDescent="0.25">
      <c r="A169" s="77"/>
      <c r="F169" s="76"/>
      <c r="G169" s="76"/>
      <c r="H169" s="6"/>
      <c r="I169"/>
      <c r="K169"/>
      <c r="L169"/>
      <c r="M169"/>
      <c r="N169"/>
      <c r="O169"/>
      <c r="P169"/>
      <c r="Q169"/>
      <c r="R169" s="75"/>
    </row>
    <row r="170" spans="1:29" ht="18.75" customHeight="1" x14ac:dyDescent="0.25">
      <c r="A170"/>
      <c r="F170"/>
      <c r="G170"/>
      <c r="H170"/>
      <c r="I170"/>
      <c r="J170"/>
      <c r="K170"/>
      <c r="L170"/>
      <c r="M170"/>
      <c r="N170"/>
      <c r="O170"/>
      <c r="P170"/>
      <c r="Q170"/>
      <c r="R170"/>
      <c r="Y170" s="109"/>
      <c r="Z170" s="109"/>
    </row>
    <row r="171" spans="1:29" ht="15" x14ac:dyDescent="0.25">
      <c r="A171"/>
      <c r="D171" s="5"/>
      <c r="E171" s="6"/>
      <c r="F171"/>
      <c r="G171"/>
      <c r="H171"/>
      <c r="I171"/>
      <c r="J171"/>
      <c r="K171"/>
      <c r="L171"/>
      <c r="M171"/>
      <c r="N171"/>
      <c r="O171"/>
      <c r="P171"/>
      <c r="Q171"/>
      <c r="R171"/>
    </row>
    <row r="172" spans="1:29" ht="19.5" customHeight="1" x14ac:dyDescent="0.25">
      <c r="A172"/>
      <c r="B172" s="100"/>
      <c r="E172" s="132"/>
      <c r="F172" s="132"/>
      <c r="G172" s="132"/>
      <c r="J172" s="85"/>
      <c r="K172" s="85"/>
      <c r="L172" s="85"/>
      <c r="M172" s="85"/>
      <c r="N172" s="85"/>
      <c r="O172" s="85"/>
      <c r="P172" s="85"/>
      <c r="Q172" s="85"/>
      <c r="R172" s="6"/>
    </row>
    <row r="173" spans="1:29" s="1" customFormat="1" ht="18.75" customHeight="1" x14ac:dyDescent="0.25">
      <c r="A173" s="101"/>
      <c r="B173" s="98" t="s">
        <v>320</v>
      </c>
      <c r="E173" s="130" t="s">
        <v>314</v>
      </c>
      <c r="F173" s="130"/>
      <c r="G173" s="130"/>
      <c r="H173" s="74"/>
      <c r="I173" s="74"/>
      <c r="J173" s="130" t="s">
        <v>317</v>
      </c>
      <c r="K173" s="130"/>
      <c r="L173" s="130"/>
      <c r="M173" s="130"/>
      <c r="N173" s="130"/>
      <c r="O173" s="130"/>
      <c r="P173" s="130"/>
      <c r="Q173" s="130"/>
      <c r="R173" s="74"/>
      <c r="S173" s="78"/>
      <c r="T173" s="78"/>
      <c r="U173" s="79"/>
      <c r="V173" s="79"/>
      <c r="W173" s="79"/>
      <c r="X173" s="79"/>
      <c r="Y173" s="79"/>
      <c r="Z173" s="79"/>
      <c r="AA173" s="79"/>
      <c r="AB173" s="79"/>
      <c r="AC173" s="79"/>
    </row>
    <row r="174" spans="1:29" ht="15" x14ac:dyDescent="0.25">
      <c r="B174" s="99" t="s">
        <v>319</v>
      </c>
      <c r="E174" s="128" t="s">
        <v>286</v>
      </c>
      <c r="F174" s="128"/>
      <c r="G174" s="128"/>
      <c r="H174"/>
      <c r="I174"/>
      <c r="J174" s="131" t="s">
        <v>318</v>
      </c>
      <c r="K174" s="131"/>
      <c r="L174" s="131"/>
      <c r="M174" s="131"/>
      <c r="N174" s="131"/>
      <c r="O174" s="131"/>
      <c r="P174" s="131"/>
      <c r="Q174" s="131"/>
      <c r="R174"/>
      <c r="S174" s="56"/>
      <c r="T174" s="56"/>
      <c r="X174" s="55"/>
      <c r="Y174" s="55"/>
    </row>
    <row r="175" spans="1:29" ht="12.75" customHeight="1" x14ac:dyDescent="0.25">
      <c r="H175" s="53"/>
      <c r="I175" s="53"/>
      <c r="J175" s="53"/>
      <c r="K175" s="53"/>
      <c r="L175" s="53"/>
      <c r="M175" s="53"/>
      <c r="N175" s="53"/>
      <c r="O175" s="53"/>
      <c r="P175" s="2"/>
      <c r="Q175" s="2"/>
      <c r="R175" s="2"/>
    </row>
    <row r="176" spans="1:29" x14ac:dyDescent="0.25"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</sheetData>
  <mergeCells count="19">
    <mergeCell ref="E174:G174"/>
    <mergeCell ref="E167:G167"/>
    <mergeCell ref="J173:Q173"/>
    <mergeCell ref="J174:Q174"/>
    <mergeCell ref="E172:G172"/>
    <mergeCell ref="J167:Q167"/>
    <mergeCell ref="E173:G173"/>
    <mergeCell ref="A6:R6"/>
    <mergeCell ref="A7:R7"/>
    <mergeCell ref="A8:R8"/>
    <mergeCell ref="A9:R9"/>
    <mergeCell ref="A165:Q165"/>
    <mergeCell ref="Y170:Z170"/>
    <mergeCell ref="A10:B11"/>
    <mergeCell ref="C10:C11"/>
    <mergeCell ref="Q10:Q11"/>
    <mergeCell ref="R10:R11"/>
    <mergeCell ref="P10:P11"/>
    <mergeCell ref="D10:O10"/>
  </mergeCells>
  <pageMargins left="0.63" right="0.2" top="0.15748031496062992" bottom="0.27559055118110237" header="0.15748031496062992" footer="0.27559055118110237"/>
  <pageSetup scale="55" fitToHeight="0" orientation="landscape" r:id="rId1"/>
  <headerFooter>
    <oddFooter>&amp;R&amp;8&amp;P/&amp;N</oddFooter>
  </headerFooter>
  <rowBreaks count="4" manualBreakCount="4">
    <brk id="50" max="17" man="1"/>
    <brk id="83" max="17" man="1"/>
    <brk id="119" max="17" man="1"/>
    <brk id="15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AGOSTO</vt:lpstr>
      <vt:lpstr>AGOSTO!Área_de_impresión</vt:lpstr>
      <vt:lpstr>AGOSTO!Mayo</vt:lpstr>
      <vt:lpstr>AGOSTO!MAYO_MENSUAL</vt:lpstr>
      <vt:lpstr>AGOSTO!Print_Area</vt:lpstr>
      <vt:lpstr>AGOSTO!Print_Titles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Chantal Then De Jesus</dc:creator>
  <cp:lastModifiedBy>Marian Chantal Then De Jesus</cp:lastModifiedBy>
  <cp:lastPrinted>2026-09-10T14:29:48Z</cp:lastPrinted>
  <dcterms:created xsi:type="dcterms:W3CDTF">2025-12-03T15:05:33Z</dcterms:created>
  <dcterms:modified xsi:type="dcterms:W3CDTF">2026-09-10T14:29:53Z</dcterms:modified>
</cp:coreProperties>
</file>