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PORTAL TRANSPARENCIA UTECT/PRESUPUESTO/3. Ejecucion Presupuestaria/Ejecucion 2022/7. Ejecucion julio 2022/"/>
    </mc:Choice>
  </mc:AlternateContent>
  <xr:revisionPtr revIDLastSave="35" documentId="11_DAF566E413244E354CD5D9110E85F4C5E9FF876E" xr6:coauthVersionLast="47" xr6:coauthVersionMax="47" xr10:uidLastSave="{0974AF95-057D-41C6-89BC-614C9AA6B89B}"/>
  <bookViews>
    <workbookView xWindow="-110" yWindow="-110" windowWidth="19420" windowHeight="10420" xr2:uid="{00000000-000D-0000-FFFF-FFFF00000000}"/>
  </bookViews>
  <sheets>
    <sheet name="Julio" sheetId="2" r:id="rId1"/>
  </sheets>
  <definedNames>
    <definedName name="_xlnm.Print_Titles" localSheetId="0">Julio!$1:$16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K24" i="2"/>
  <c r="K19" i="2"/>
  <c r="L133" i="2"/>
  <c r="L132" i="2" s="1"/>
  <c r="K132" i="2"/>
  <c r="J132" i="2"/>
  <c r="I132" i="2"/>
  <c r="H132" i="2"/>
  <c r="G132" i="2"/>
  <c r="F132" i="2"/>
  <c r="E132" i="2"/>
  <c r="D132" i="2"/>
  <c r="C132" i="2"/>
  <c r="L131" i="2"/>
  <c r="L130" i="2"/>
  <c r="L129" i="2"/>
  <c r="K128" i="2"/>
  <c r="J128" i="2"/>
  <c r="I128" i="2"/>
  <c r="H128" i="2"/>
  <c r="G128" i="2"/>
  <c r="F128" i="2"/>
  <c r="E128" i="2"/>
  <c r="D128" i="2"/>
  <c r="C128" i="2"/>
  <c r="L127" i="2"/>
  <c r="L126" i="2"/>
  <c r="L125" i="2"/>
  <c r="K124" i="2"/>
  <c r="J124" i="2"/>
  <c r="I124" i="2"/>
  <c r="H124" i="2"/>
  <c r="G124" i="2"/>
  <c r="F124" i="2"/>
  <c r="E124" i="2"/>
  <c r="D124" i="2"/>
  <c r="C124" i="2"/>
  <c r="L119" i="2"/>
  <c r="L118" i="2" s="1"/>
  <c r="K118" i="2"/>
  <c r="J118" i="2"/>
  <c r="I118" i="2"/>
  <c r="H118" i="2"/>
  <c r="G118" i="2"/>
  <c r="F118" i="2"/>
  <c r="E118" i="2"/>
  <c r="D118" i="2"/>
  <c r="C118" i="2"/>
  <c r="L117" i="2"/>
  <c r="L116" i="2"/>
  <c r="L115" i="2"/>
  <c r="K114" i="2"/>
  <c r="J114" i="2"/>
  <c r="I114" i="2"/>
  <c r="H114" i="2"/>
  <c r="G114" i="2"/>
  <c r="F114" i="2"/>
  <c r="E114" i="2"/>
  <c r="D114" i="2"/>
  <c r="C114" i="2"/>
  <c r="L113" i="2"/>
  <c r="L112" i="2"/>
  <c r="C111" i="2"/>
  <c r="L110" i="2"/>
  <c r="L109" i="2" s="1"/>
  <c r="C109" i="2"/>
  <c r="L108" i="2"/>
  <c r="L107" i="2"/>
  <c r="K106" i="2"/>
  <c r="J106" i="2"/>
  <c r="I106" i="2"/>
  <c r="H106" i="2"/>
  <c r="G106" i="2"/>
  <c r="F106" i="2"/>
  <c r="E106" i="2"/>
  <c r="D106" i="2"/>
  <c r="C106" i="2"/>
  <c r="L105" i="2"/>
  <c r="L104" i="2"/>
  <c r="L103" i="2"/>
  <c r="L102" i="2"/>
  <c r="L101" i="2"/>
  <c r="K100" i="2"/>
  <c r="J100" i="2"/>
  <c r="I100" i="2"/>
  <c r="H100" i="2"/>
  <c r="G100" i="2"/>
  <c r="F100" i="2"/>
  <c r="E100" i="2"/>
  <c r="D100" i="2"/>
  <c r="C100" i="2"/>
  <c r="L98" i="2"/>
  <c r="L97" i="2"/>
  <c r="L96" i="2"/>
  <c r="L95" i="2"/>
  <c r="L94" i="2"/>
  <c r="L93" i="2"/>
  <c r="K92" i="2"/>
  <c r="J92" i="2"/>
  <c r="I92" i="2"/>
  <c r="H92" i="2"/>
  <c r="G92" i="2"/>
  <c r="F92" i="2"/>
  <c r="E92" i="2"/>
  <c r="D92" i="2"/>
  <c r="C92" i="2"/>
  <c r="L91" i="2"/>
  <c r="L90" i="2"/>
  <c r="K89" i="2"/>
  <c r="J89" i="2"/>
  <c r="I89" i="2"/>
  <c r="H89" i="2"/>
  <c r="G89" i="2"/>
  <c r="F89" i="2"/>
  <c r="E89" i="2"/>
  <c r="D89" i="2"/>
  <c r="C89" i="2"/>
  <c r="L88" i="2"/>
  <c r="L87" i="2"/>
  <c r="L86" i="2"/>
  <c r="L85" i="2"/>
  <c r="K84" i="2"/>
  <c r="J84" i="2"/>
  <c r="I84" i="2"/>
  <c r="H84" i="2"/>
  <c r="G84" i="2"/>
  <c r="F84" i="2"/>
  <c r="E84" i="2"/>
  <c r="D84" i="2"/>
  <c r="C84" i="2"/>
  <c r="L83" i="2"/>
  <c r="L82" i="2"/>
  <c r="L81" i="2"/>
  <c r="L80" i="2"/>
  <c r="K79" i="2"/>
  <c r="J79" i="2"/>
  <c r="I79" i="2"/>
  <c r="H79" i="2"/>
  <c r="G79" i="2"/>
  <c r="F79" i="2"/>
  <c r="E79" i="2"/>
  <c r="D79" i="2"/>
  <c r="C79" i="2"/>
  <c r="L78" i="2"/>
  <c r="L77" i="2"/>
  <c r="L76" i="2"/>
  <c r="L75" i="2"/>
  <c r="L74" i="2"/>
  <c r="K73" i="2"/>
  <c r="J73" i="2"/>
  <c r="I73" i="2"/>
  <c r="H73" i="2"/>
  <c r="G73" i="2"/>
  <c r="F73" i="2"/>
  <c r="E73" i="2"/>
  <c r="D73" i="2"/>
  <c r="C73" i="2"/>
  <c r="L72" i="2"/>
  <c r="L71" i="2"/>
  <c r="L70" i="2"/>
  <c r="L69" i="2"/>
  <c r="K68" i="2"/>
  <c r="J68" i="2"/>
  <c r="I68" i="2"/>
  <c r="H68" i="2"/>
  <c r="G68" i="2"/>
  <c r="F68" i="2"/>
  <c r="E68" i="2"/>
  <c r="D68" i="2"/>
  <c r="C68" i="2"/>
  <c r="L67" i="2"/>
  <c r="L66" i="2"/>
  <c r="L65" i="2"/>
  <c r="K64" i="2"/>
  <c r="J64" i="2"/>
  <c r="I64" i="2"/>
  <c r="H64" i="2"/>
  <c r="G64" i="2"/>
  <c r="F64" i="2"/>
  <c r="E64" i="2"/>
  <c r="D64" i="2"/>
  <c r="C64" i="2"/>
  <c r="L62" i="2"/>
  <c r="L61" i="2" s="1"/>
  <c r="K61" i="2"/>
  <c r="J61" i="2"/>
  <c r="I61" i="2"/>
  <c r="H61" i="2"/>
  <c r="G61" i="2"/>
  <c r="F61" i="2"/>
  <c r="E61" i="2"/>
  <c r="D61" i="2"/>
  <c r="C61" i="2"/>
  <c r="L60" i="2"/>
  <c r="L59" i="2"/>
  <c r="L58" i="2"/>
  <c r="L57" i="2"/>
  <c r="L56" i="2"/>
  <c r="K55" i="2"/>
  <c r="J55" i="2"/>
  <c r="I55" i="2"/>
  <c r="H55" i="2"/>
  <c r="G55" i="2"/>
  <c r="F55" i="2"/>
  <c r="E55" i="2"/>
  <c r="D55" i="2"/>
  <c r="C55" i="2"/>
  <c r="L54" i="2"/>
  <c r="L53" i="2"/>
  <c r="K52" i="2"/>
  <c r="J52" i="2"/>
  <c r="I52" i="2"/>
  <c r="H52" i="2"/>
  <c r="G52" i="2"/>
  <c r="F52" i="2"/>
  <c r="E52" i="2"/>
  <c r="D52" i="2"/>
  <c r="C52" i="2"/>
  <c r="L51" i="2"/>
  <c r="L50" i="2"/>
  <c r="K49" i="2"/>
  <c r="J49" i="2"/>
  <c r="I49" i="2"/>
  <c r="H49" i="2"/>
  <c r="G49" i="2"/>
  <c r="F49" i="2"/>
  <c r="E49" i="2"/>
  <c r="D49" i="2"/>
  <c r="C49" i="2"/>
  <c r="L48" i="2"/>
  <c r="L47" i="2"/>
  <c r="L46" i="2"/>
  <c r="K45" i="2"/>
  <c r="J45" i="2"/>
  <c r="I45" i="2"/>
  <c r="H45" i="2"/>
  <c r="G45" i="2"/>
  <c r="F45" i="2"/>
  <c r="E45" i="2"/>
  <c r="D45" i="2"/>
  <c r="C45" i="2"/>
  <c r="L44" i="2"/>
  <c r="L43" i="2"/>
  <c r="K42" i="2"/>
  <c r="J42" i="2"/>
  <c r="I42" i="2"/>
  <c r="H42" i="2"/>
  <c r="G42" i="2"/>
  <c r="F42" i="2"/>
  <c r="E42" i="2"/>
  <c r="D42" i="2"/>
  <c r="C42" i="2"/>
  <c r="L41" i="2"/>
  <c r="L40" i="2"/>
  <c r="K39" i="2"/>
  <c r="J39" i="2"/>
  <c r="I39" i="2"/>
  <c r="H39" i="2"/>
  <c r="G39" i="2"/>
  <c r="F39" i="2"/>
  <c r="E39" i="2"/>
  <c r="D39" i="2"/>
  <c r="C39" i="2"/>
  <c r="L38" i="2"/>
  <c r="L37" i="2"/>
  <c r="K36" i="2"/>
  <c r="J36" i="2"/>
  <c r="I36" i="2"/>
  <c r="H36" i="2"/>
  <c r="G36" i="2"/>
  <c r="F36" i="2"/>
  <c r="E36" i="2"/>
  <c r="D36" i="2"/>
  <c r="C36" i="2"/>
  <c r="L35" i="2"/>
  <c r="L34" i="2"/>
  <c r="L33" i="2"/>
  <c r="L32" i="2"/>
  <c r="K31" i="2"/>
  <c r="J31" i="2"/>
  <c r="I31" i="2"/>
  <c r="H31" i="2"/>
  <c r="G31" i="2"/>
  <c r="F31" i="2"/>
  <c r="E31" i="2"/>
  <c r="D31" i="2"/>
  <c r="C31" i="2"/>
  <c r="L29" i="2"/>
  <c r="L28" i="2"/>
  <c r="L27" i="2"/>
  <c r="J26" i="2"/>
  <c r="I26" i="2"/>
  <c r="H26" i="2"/>
  <c r="G26" i="2"/>
  <c r="F26" i="2"/>
  <c r="E26" i="2"/>
  <c r="D26" i="2"/>
  <c r="C26" i="2"/>
  <c r="L25" i="2"/>
  <c r="L24" i="2" s="1"/>
  <c r="J24" i="2"/>
  <c r="I24" i="2"/>
  <c r="H24" i="2"/>
  <c r="G24" i="2"/>
  <c r="F24" i="2"/>
  <c r="E24" i="2"/>
  <c r="D24" i="2"/>
  <c r="C24" i="2"/>
  <c r="L23" i="2"/>
  <c r="L22" i="2"/>
  <c r="L21" i="2"/>
  <c r="L20" i="2"/>
  <c r="J19" i="2"/>
  <c r="I19" i="2"/>
  <c r="H19" i="2"/>
  <c r="H18" i="2" s="1"/>
  <c r="G19" i="2"/>
  <c r="F19" i="2"/>
  <c r="E19" i="2"/>
  <c r="D19" i="2"/>
  <c r="C19" i="2"/>
  <c r="F99" i="2" l="1"/>
  <c r="H99" i="2"/>
  <c r="J99" i="2"/>
  <c r="I63" i="2"/>
  <c r="E30" i="2"/>
  <c r="D99" i="2"/>
  <c r="E99" i="2"/>
  <c r="D18" i="2"/>
  <c r="L128" i="2"/>
  <c r="E134" i="2"/>
  <c r="L111" i="2"/>
  <c r="I134" i="2"/>
  <c r="L26" i="2"/>
  <c r="E63" i="2"/>
  <c r="F18" i="2"/>
  <c r="H30" i="2"/>
  <c r="C99" i="2"/>
  <c r="G99" i="2"/>
  <c r="I99" i="2"/>
  <c r="J18" i="2"/>
  <c r="D30" i="2"/>
  <c r="I30" i="2"/>
  <c r="L52" i="2"/>
  <c r="L124" i="2"/>
  <c r="C63" i="2"/>
  <c r="J134" i="2"/>
  <c r="K18" i="2"/>
  <c r="J63" i="2"/>
  <c r="G63" i="2"/>
  <c r="E18" i="2"/>
  <c r="I18" i="2"/>
  <c r="F30" i="2"/>
  <c r="J30" i="2"/>
  <c r="D63" i="2"/>
  <c r="H63" i="2"/>
  <c r="C134" i="2"/>
  <c r="G134" i="2"/>
  <c r="K134" i="2"/>
  <c r="F63" i="2"/>
  <c r="F134" i="2"/>
  <c r="C18" i="2"/>
  <c r="G18" i="2"/>
  <c r="C30" i="2"/>
  <c r="G30" i="2"/>
  <c r="L106" i="2"/>
  <c r="D134" i="2"/>
  <c r="H134" i="2"/>
  <c r="L114" i="2"/>
  <c r="L84" i="2"/>
  <c r="L64" i="2"/>
  <c r="L49" i="2"/>
  <c r="L45" i="2"/>
  <c r="L42" i="2"/>
  <c r="L39" i="2"/>
  <c r="L36" i="2"/>
  <c r="L19" i="2"/>
  <c r="K99" i="2"/>
  <c r="L100" i="2"/>
  <c r="L92" i="2"/>
  <c r="L89" i="2"/>
  <c r="K63" i="2"/>
  <c r="L79" i="2"/>
  <c r="L73" i="2"/>
  <c r="L68" i="2"/>
  <c r="L55" i="2"/>
  <c r="K30" i="2"/>
  <c r="L31" i="2"/>
  <c r="I120" i="2" l="1"/>
  <c r="I136" i="2" s="1"/>
  <c r="D120" i="2"/>
  <c r="D136" i="2" s="1"/>
  <c r="L134" i="2"/>
  <c r="F120" i="2"/>
  <c r="F136" i="2" s="1"/>
  <c r="E120" i="2"/>
  <c r="H120" i="2"/>
  <c r="H136" i="2" s="1"/>
  <c r="L99" i="2"/>
  <c r="G120" i="2"/>
  <c r="G136" i="2" s="1"/>
  <c r="L18" i="2"/>
  <c r="C120" i="2"/>
  <c r="C136" i="2" s="1"/>
  <c r="J120" i="2"/>
  <c r="J136" i="2" s="1"/>
  <c r="K120" i="2"/>
  <c r="K136" i="2" s="1"/>
  <c r="L63" i="2"/>
  <c r="L30" i="2"/>
  <c r="L120" i="2" l="1"/>
  <c r="L136" i="2" s="1"/>
</calcChain>
</file>

<file path=xl/sharedStrings.xml><?xml version="1.0" encoding="utf-8"?>
<sst xmlns="http://schemas.openxmlformats.org/spreadsheetml/2006/main" count="244" uniqueCount="244">
  <si>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</si>
  <si>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</si>
  <si>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</si>
  <si>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</si>
  <si>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</si>
  <si>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</si>
  <si>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</si>
  <si>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</si>
  <si>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</si>
  <si>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</si>
  <si>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</si>
  <si>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</si>
  <si>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</si>
  <si>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</si>
  <si>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</si>
  <si>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</si>
  <si>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</si>
  <si>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</si>
  <si>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</si>
  <si>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</si>
  <si>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</si>
  <si>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</si>
  <si>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</si>
  <si>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</si>
  <si>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</si>
  <si>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</si>
  <si>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</si>
  <si>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</si>
  <si>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</si>
  <si>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</si>
  <si>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</si>
  <si>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</si>
  <si>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</si>
  <si>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</si>
  <si>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</si>
  <si>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</si>
  <si>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</si>
  <si>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</si>
  <si>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</si>
  <si>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</si>
  <si>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</si>
  <si>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</si>
  <si>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</si>
  <si>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</si>
  <si>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</si>
  <si>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</si>
  <si>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</si>
  <si>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</si>
  <si>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</si>
  <si>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</si>
  <si>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</si>
  <si>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</si>
  <si>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</si>
  <si>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</si>
  <si>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</si>
  <si>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</si>
  <si>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</si>
  <si>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</si>
  <si>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</si>
  <si>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</si>
  <si>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</si>
  <si>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</si>
  <si>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</si>
  <si>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</si>
  <si>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</si>
  <si>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</si>
  <si>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</si>
  <si>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</si>
  <si>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</si>
  <si>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</si>
  <si>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</si>
  <si>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</si>
  <si>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</si>
  <si>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</si>
  <si>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</si>
  <si>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</si>
  <si>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</si>
  <si>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</si>
  <si>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</si>
  <si>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</si>
  <si>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</si>
  <si>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</si>
  <si>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</si>
  <si>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</si>
  <si>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</si>
  <si>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</si>
  <si>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</si>
  <si>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</si>
  <si>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</si>
  <si>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</si>
  <si>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</si>
  <si>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</si>
  <si>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</si>
  <si>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</si>
  <si>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</si>
  <si>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</si>
  <si>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</si>
  <si>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</si>
  <si>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</si>
  <si>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</si>
  <si>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</si>
  <si>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</si>
  <si>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</si>
  <si>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</si>
  <si>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</si>
  <si>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</si>
  <si>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</si>
  <si>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</si>
  <si>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</si>
  <si>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</si>
  <si>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</si>
  <si>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</si>
  <si>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</si>
  <si>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</si>
  <si>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</si>
  <si>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</si>
  <si>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</si>
  <si>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</si>
  <si>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</si>
  <si>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</si>
  <si>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</si>
  <si>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</si>
  <si>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</si>
  <si>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</si>
  <si>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</si>
  <si>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</si>
  <si>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</si>
  <si>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</si>
  <si>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</si>
  <si>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</si>
  <si>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</si>
  <si>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</si>
  <si>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</si>
  <si>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</si>
  <si>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</si>
  <si>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</si>
  <si>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</si>
  <si>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</si>
  <si>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</si>
  <si>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</si>
  <si>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</si>
  <si>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</si>
  <si>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</si>
  <si>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</si>
  <si>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</si>
  <si>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</si>
  <si>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</si>
  <si>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</si>
  <si>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</si>
  <si>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</si>
  <si>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</si>
  <si>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</si>
  <si>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</si>
  <si>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</si>
  <si>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</si>
  <si>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</si>
  <si>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</si>
  <si>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</si>
  <si>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</si>
  <si>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</si>
  <si>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</si>
  <si>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</si>
  <si>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</si>
  <si>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</si>
  <si>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</si>
  <si>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</si>
  <si>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</si>
  <si>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</si>
  <si>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</si>
  <si>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</si>
  <si>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</si>
  <si>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</si>
  <si>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</si>
  <si>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</si>
  <si>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</si>
  <si>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</si>
  <si>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</si>
  <si>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</si>
  <si>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</si>
  <si>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</si>
  <si>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</si>
  <si>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</si>
  <si>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</si>
  <si>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</si>
  <si>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</si>
  <si>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</si>
  <si>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</si>
  <si>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</si>
  <si>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</si>
  <si>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</si>
  <si>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</si>
  <si>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</si>
  <si>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</si>
  <si>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</si>
  <si>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</si>
  <si>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</si>
  <si>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</si>
  <si>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</si>
  <si>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</si>
  <si>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</si>
  <si>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</si>
  <si>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</si>
  <si>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</si>
  <si>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</si>
  <si>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</si>
  <si>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</si>
  <si>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</si>
  <si>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</si>
  <si>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</si>
  <si>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</si>
  <si>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</si>
  <si>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</si>
  <si>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</si>
  <si>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</si>
  <si>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</si>
  <si>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</si>
  <si>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</si>
  <si>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</si>
  <si>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</si>
  <si>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</si>
  <si>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</si>
  <si>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</si>
  <si>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</si>
  <si>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</si>
  <si>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</si>
  <si>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</si>
  <si>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</si>
  <si>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</si>
  <si>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</si>
  <si>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</si>
  <si>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</si>
  <si>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</si>
  <si>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</si>
  <si>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</si>
  <si>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</si>
  <si>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Preparado por</t>
  </si>
  <si>
    <t>Arosa Echenique</t>
  </si>
  <si>
    <t>Analista de Presupuesto</t>
  </si>
  <si>
    <t>Mildred Rodríguez</t>
  </si>
  <si>
    <t>Encargada Financiera</t>
  </si>
  <si>
    <t>Aprobado por</t>
  </si>
  <si>
    <t>José Mañón Mañón</t>
  </si>
  <si>
    <t>Encargado Administrativo y Financiero</t>
  </si>
  <si>
    <t>EJECUCIÓN DE GASTOS Y APLICACIONES FINANCIERAS ENERO A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</si>
</sst>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43" fontId="6" fillId="3" borderId="0" xfId="1" applyFont="1" applyFill="1" applyAlignment="1">
      <alignment horizontal="right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931334</xdr:colOff>
      <xdr:row>1</xdr:row>
      <xdr:rowOff>91723</xdr:rowOff>
    </xdr:from>
    <xdr:to>
      <xdr:col>11</xdr:col>
      <xdr:colOff>1098904</xdr:colOff>
      <xdr:row>8</xdr:row>
      <xdr:rowOff>147018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1056" y="239890"/>
          <a:ext cx="1324681" cy="979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232833</xdr:colOff>
      <xdr:row>1</xdr:row>
      <xdr:rowOff>105833</xdr:rowOff>
    </xdr:from>
    <xdr:to>
      <xdr:col>1</xdr:col>
      <xdr:colOff>1640418</xdr:colOff>
      <xdr:row>7</xdr:row>
      <xdr:rowOff>63500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254000"/>
          <a:ext cx="1950863" cy="7337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4:M156"/>
  <sheetViews>
    <sheetView showGridLines="0" tabSelected="1" topLeftCell="A25" zoomScale="90" zoomScaleNormal="90" workbookViewId="0">
      <selection activeCell="K16" sqref="K16"/>
    </sheetView>
  </sheetViews>
  <sheetFormatPr defaultColWidth="8.7265625" defaultRowHeight="11.5" x14ac:dyDescent="0.35"/>
  <cols>
    <col min="1" max="1" width="7.7265625" style="2" customWidth="1"/>
    <col min="2" max="2" width="40.54296875" style="1" customWidth="1"/>
    <col min="3" max="3" width="17" style="1" customWidth="1"/>
    <col min="4" max="4" width="18.26953125" style="1" customWidth="1"/>
    <col min="5" max="5" width="11.54296875" style="1" customWidth="1"/>
    <col min="6" max="7" width="15.7265625" style="1" bestFit="1" customWidth="1"/>
    <col min="8" max="8" width="15" style="1" customWidth="1"/>
    <col min="9" max="9" width="15.7265625" style="1" bestFit="1" customWidth="1"/>
    <col min="10" max="10" width="14.81640625" style="1" customWidth="1"/>
    <col min="11" max="11" width="16.54296875" style="1" customWidth="1"/>
    <col min="12" max="12" width="16.81640625" style="1" bestFit="1" customWidth="1"/>
    <col min="13" max="13" width="17.7265625" style="1" bestFit="1" customWidth="1"/>
    <col min="14" max="16384" width="8.7265625" style="1"/>
  </cols>
  <sheetData>
    <row r="4" spans="1:12" ht="3" customHeight="1" x14ac:dyDescent="0.35"/>
    <row r="10" spans="1:12" x14ac:dyDescent="0.35">
      <c r="A10" s="48" t="s">
        <v>0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x14ac:dyDescent="0.35">
      <c r="A11" s="44" t="s">
        <v>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x14ac:dyDescent="0.35">
      <c r="A12" s="44" t="s">
        <v>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2" x14ac:dyDescent="0.35">
      <c r="A13" s="44" t="s">
        <v>243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x14ac:dyDescent="0.35">
      <c r="A14" s="44" t="s">
        <v>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x14ac:dyDescent="0.35">
      <c r="B15" s="2"/>
      <c r="C15" s="3"/>
      <c r="D15" s="4"/>
      <c r="E15" s="4"/>
      <c r="F15" s="4"/>
      <c r="G15" s="4"/>
      <c r="H15" s="4"/>
      <c r="I15" s="4"/>
      <c r="J15" s="4"/>
    </row>
    <row r="16" spans="1:12" ht="29.15" customHeight="1" x14ac:dyDescent="0.35">
      <c r="A16" s="46" t="s">
        <v>4</v>
      </c>
      <c r="B16" s="47"/>
      <c r="C16" s="5" t="s">
        <v>5</v>
      </c>
      <c r="D16" s="5" t="s">
        <v>6</v>
      </c>
      <c r="E16" s="5" t="s">
        <v>7</v>
      </c>
      <c r="F16" s="5" t="s">
        <v>8</v>
      </c>
      <c r="G16" s="5" t="s">
        <v>9</v>
      </c>
      <c r="H16" s="5" t="s">
        <v>10</v>
      </c>
      <c r="I16" s="5" t="s">
        <v>11</v>
      </c>
      <c r="J16" s="5" t="s">
        <v>12</v>
      </c>
      <c r="K16" s="5" t="s">
        <v>231</v>
      </c>
      <c r="L16" s="5" t="s">
        <v>234</v>
      </c>
    </row>
    <row r="17" spans="1:12" s="6" customFormat="1" ht="19.5" customHeight="1" x14ac:dyDescent="0.35">
      <c r="A17" s="40" t="s">
        <v>13</v>
      </c>
      <c r="B17" s="41" t="s">
        <v>14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25.5" customHeight="1" x14ac:dyDescent="0.35">
      <c r="A18" s="7">
        <v>2.1</v>
      </c>
      <c r="B18" s="7" t="s">
        <v>15</v>
      </c>
      <c r="C18" s="8">
        <f>C19+C24+C26</f>
        <v>349947861</v>
      </c>
      <c r="D18" s="8">
        <f t="shared" ref="D18:J18" si="0">D19+D24+D26</f>
        <v>1.7898855730891228E-9</v>
      </c>
      <c r="E18" s="9">
        <f t="shared" si="0"/>
        <v>0</v>
      </c>
      <c r="F18" s="8">
        <f t="shared" si="0"/>
        <v>23157045.379999999</v>
      </c>
      <c r="G18" s="8">
        <f t="shared" si="0"/>
        <v>18605593.539999999</v>
      </c>
      <c r="H18" s="8">
        <f t="shared" si="0"/>
        <v>21458810.199999999</v>
      </c>
      <c r="I18" s="8">
        <f t="shared" si="0"/>
        <v>20061549.400000002</v>
      </c>
      <c r="J18" s="8">
        <f t="shared" si="0"/>
        <v>19641321.66</v>
      </c>
      <c r="K18" s="8">
        <f>K19+K24+K26</f>
        <v>22950805.210000001</v>
      </c>
      <c r="L18" s="8">
        <f>L19+L24+L26</f>
        <v>125875125.39000002</v>
      </c>
    </row>
    <row r="19" spans="1:12" ht="25.5" customHeight="1" x14ac:dyDescent="0.35">
      <c r="A19" s="10" t="s">
        <v>16</v>
      </c>
      <c r="B19" s="11" t="s">
        <v>17</v>
      </c>
      <c r="C19" s="12">
        <f>SUM(C20:C23)</f>
        <v>261866013</v>
      </c>
      <c r="D19" s="12">
        <f t="shared" ref="D19:J19" si="1">SUM(D20:D23)</f>
        <v>1.7898855730891228E-9</v>
      </c>
      <c r="E19" s="12">
        <f t="shared" si="1"/>
        <v>0</v>
      </c>
      <c r="F19" s="12">
        <f t="shared" si="1"/>
        <v>19453674.16</v>
      </c>
      <c r="G19" s="12">
        <f t="shared" si="1"/>
        <v>15699007.119999999</v>
      </c>
      <c r="H19" s="12">
        <f t="shared" si="1"/>
        <v>14869430.029999999</v>
      </c>
      <c r="I19" s="12">
        <f t="shared" si="1"/>
        <v>16746513.710000001</v>
      </c>
      <c r="J19" s="12">
        <f t="shared" si="1"/>
        <v>16676879.210000001</v>
      </c>
      <c r="K19" s="12">
        <f>SUM(K20:K23)</f>
        <v>19171907.359999999</v>
      </c>
      <c r="L19" s="12">
        <f>SUM(L20:L23)</f>
        <v>102617411.59000002</v>
      </c>
    </row>
    <row r="20" spans="1:12" ht="25.5" customHeight="1" x14ac:dyDescent="0.35">
      <c r="A20" s="13" t="s">
        <v>18</v>
      </c>
      <c r="B20" s="14" t="s">
        <v>19</v>
      </c>
      <c r="C20" s="15">
        <v>235272012</v>
      </c>
      <c r="D20" s="16">
        <v>-97008153.780000001</v>
      </c>
      <c r="E20" s="16">
        <v>0</v>
      </c>
      <c r="F20" s="16">
        <v>7360474.1600000001</v>
      </c>
      <c r="G20" s="16">
        <v>5282053.34</v>
      </c>
      <c r="H20" s="16">
        <v>5121000</v>
      </c>
      <c r="I20" s="16">
        <v>5862100</v>
      </c>
      <c r="J20" s="16">
        <v>6159990.0300000003</v>
      </c>
      <c r="K20" s="16">
        <v>7269731.6299999999</v>
      </c>
      <c r="L20" s="16">
        <f>SUM(E20:K20)</f>
        <v>37055349.160000004</v>
      </c>
    </row>
    <row r="21" spans="1:12" ht="25.5" customHeight="1" x14ac:dyDescent="0.35">
      <c r="A21" s="13" t="s">
        <v>20</v>
      </c>
      <c r="B21" s="14" t="s">
        <v>21</v>
      </c>
      <c r="C21" s="15">
        <v>5106000</v>
      </c>
      <c r="D21" s="16">
        <v>96924166.700000003</v>
      </c>
      <c r="E21" s="16">
        <v>0</v>
      </c>
      <c r="F21" s="16">
        <v>12093200</v>
      </c>
      <c r="G21" s="16">
        <v>10332966.699999999</v>
      </c>
      <c r="H21" s="16">
        <v>9167700</v>
      </c>
      <c r="I21" s="16">
        <v>10623433.33</v>
      </c>
      <c r="J21" s="16">
        <v>10400599.380000001</v>
      </c>
      <c r="K21" s="16">
        <v>11507067.289999999</v>
      </c>
      <c r="L21" s="16">
        <f t="shared" ref="L21:L23" si="2">SUM(E21:K21)</f>
        <v>64124966.700000003</v>
      </c>
    </row>
    <row r="22" spans="1:12" ht="25.5" customHeight="1" x14ac:dyDescent="0.35">
      <c r="A22" s="13" t="s">
        <v>22</v>
      </c>
      <c r="B22" s="13" t="s">
        <v>23</v>
      </c>
      <c r="C22" s="15">
        <v>19588001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6">
        <f t="shared" si="2"/>
        <v>0</v>
      </c>
    </row>
    <row r="23" spans="1:12" ht="25.5" customHeight="1" x14ac:dyDescent="0.35">
      <c r="A23" s="13" t="s">
        <v>24</v>
      </c>
      <c r="B23" s="13" t="s">
        <v>25</v>
      </c>
      <c r="C23" s="15">
        <v>1900000</v>
      </c>
      <c r="D23" s="15">
        <v>83987.08</v>
      </c>
      <c r="E23" s="15">
        <v>0</v>
      </c>
      <c r="F23" s="15">
        <v>0</v>
      </c>
      <c r="G23" s="15">
        <v>83987.08</v>
      </c>
      <c r="H23" s="15">
        <v>580730.03</v>
      </c>
      <c r="I23" s="15">
        <v>260980.38</v>
      </c>
      <c r="J23" s="15">
        <v>116289.8</v>
      </c>
      <c r="K23" s="15">
        <v>395108.44</v>
      </c>
      <c r="L23" s="16">
        <f t="shared" si="2"/>
        <v>1437095.73</v>
      </c>
    </row>
    <row r="24" spans="1:12" ht="25.5" customHeight="1" x14ac:dyDescent="0.35">
      <c r="A24" s="10" t="s">
        <v>26</v>
      </c>
      <c r="B24" s="11" t="s">
        <v>27</v>
      </c>
      <c r="C24" s="12">
        <f>SUM(C25)</f>
        <v>53038209</v>
      </c>
      <c r="D24" s="12">
        <f>SUM(D25)</f>
        <v>0</v>
      </c>
      <c r="E24" s="12">
        <f>SUM(E25)</f>
        <v>0</v>
      </c>
      <c r="F24" s="12">
        <f t="shared" ref="F24:J24" si="3">SUM(F25)</f>
        <v>778000</v>
      </c>
      <c r="G24" s="12">
        <f t="shared" si="3"/>
        <v>579000</v>
      </c>
      <c r="H24" s="12">
        <f t="shared" si="3"/>
        <v>4457345.28</v>
      </c>
      <c r="I24" s="12">
        <f t="shared" si="3"/>
        <v>838975</v>
      </c>
      <c r="J24" s="12">
        <f t="shared" si="3"/>
        <v>484000</v>
      </c>
      <c r="K24" s="12">
        <f t="shared" ref="K24" si="4">SUM(K25)</f>
        <v>957699.93</v>
      </c>
      <c r="L24" s="12">
        <f>SUM(L25)</f>
        <v>8095020.21</v>
      </c>
    </row>
    <row r="25" spans="1:12" ht="25.5" customHeight="1" x14ac:dyDescent="0.35">
      <c r="A25" s="13" t="s">
        <v>28</v>
      </c>
      <c r="B25" s="13" t="s">
        <v>29</v>
      </c>
      <c r="C25" s="15">
        <v>53038209</v>
      </c>
      <c r="D25" s="15">
        <v>0</v>
      </c>
      <c r="E25" s="15">
        <v>0</v>
      </c>
      <c r="F25" s="15">
        <v>778000</v>
      </c>
      <c r="G25" s="15">
        <v>579000</v>
      </c>
      <c r="H25" s="15">
        <v>4457345.28</v>
      </c>
      <c r="I25" s="15">
        <v>838975</v>
      </c>
      <c r="J25" s="15">
        <v>484000</v>
      </c>
      <c r="K25" s="15">
        <v>957699.93</v>
      </c>
      <c r="L25" s="16">
        <f>SUM(E25:K25)</f>
        <v>8095020.21</v>
      </c>
    </row>
    <row r="26" spans="1:12" ht="25.5" customHeight="1" x14ac:dyDescent="0.35">
      <c r="A26" s="10" t="s">
        <v>30</v>
      </c>
      <c r="B26" s="11" t="s">
        <v>31</v>
      </c>
      <c r="C26" s="12">
        <f>SUM(C27:C29)</f>
        <v>35043639</v>
      </c>
      <c r="D26" s="12">
        <f>SUM(D27:D29)</f>
        <v>0</v>
      </c>
      <c r="E26" s="12">
        <f>SUM(E27:E29)</f>
        <v>0</v>
      </c>
      <c r="F26" s="12">
        <f t="shared" ref="F26:K26" si="5">SUM(F27:F29)</f>
        <v>2925371.2199999997</v>
      </c>
      <c r="G26" s="12">
        <f t="shared" si="5"/>
        <v>2327586.42</v>
      </c>
      <c r="H26" s="12">
        <f t="shared" si="5"/>
        <v>2132034.89</v>
      </c>
      <c r="I26" s="12">
        <f t="shared" si="5"/>
        <v>2476060.69</v>
      </c>
      <c r="J26" s="12">
        <f t="shared" si="5"/>
        <v>2480442.4500000002</v>
      </c>
      <c r="K26" s="12">
        <f t="shared" si="5"/>
        <v>2821197.92</v>
      </c>
      <c r="L26" s="12">
        <f>SUM(L27:L29)</f>
        <v>15162693.590000002</v>
      </c>
    </row>
    <row r="27" spans="1:12" ht="25.5" customHeight="1" x14ac:dyDescent="0.35">
      <c r="A27" s="13" t="s">
        <v>32</v>
      </c>
      <c r="B27" s="13" t="s">
        <v>33</v>
      </c>
      <c r="C27" s="15">
        <v>16139825</v>
      </c>
      <c r="D27" s="15">
        <v>0</v>
      </c>
      <c r="E27" s="15">
        <v>0</v>
      </c>
      <c r="F27" s="15">
        <v>1369375.01</v>
      </c>
      <c r="G27" s="15">
        <v>1082750.8400000001</v>
      </c>
      <c r="H27" s="15">
        <v>991887.49</v>
      </c>
      <c r="I27" s="15">
        <v>1154174.6499999999</v>
      </c>
      <c r="J27" s="15">
        <v>1157418.33</v>
      </c>
      <c r="K27" s="15">
        <v>1312322.19</v>
      </c>
      <c r="L27" s="16">
        <f t="shared" ref="L27:L29" si="6">SUM(E27:K27)</f>
        <v>7067928.5099999998</v>
      </c>
    </row>
    <row r="28" spans="1:12" ht="25.5" customHeight="1" x14ac:dyDescent="0.35">
      <c r="A28" s="13" t="s">
        <v>34</v>
      </c>
      <c r="B28" s="13" t="s">
        <v>35</v>
      </c>
      <c r="C28" s="15">
        <v>17053644</v>
      </c>
      <c r="D28" s="15">
        <v>0</v>
      </c>
      <c r="E28" s="15">
        <v>0</v>
      </c>
      <c r="F28" s="15">
        <v>1381210.88</v>
      </c>
      <c r="G28" s="15">
        <v>1108666.3899999999</v>
      </c>
      <c r="H28" s="15">
        <v>1014497.7</v>
      </c>
      <c r="I28" s="15">
        <v>1170472.8700000001</v>
      </c>
      <c r="J28" s="15">
        <v>1173721.1200000001</v>
      </c>
      <c r="K28" s="15">
        <v>1335233.49</v>
      </c>
      <c r="L28" s="16">
        <f t="shared" si="6"/>
        <v>7183802.4500000002</v>
      </c>
    </row>
    <row r="29" spans="1:12" ht="25.5" customHeight="1" x14ac:dyDescent="0.35">
      <c r="A29" s="13" t="s">
        <v>36</v>
      </c>
      <c r="B29" s="13" t="s">
        <v>37</v>
      </c>
      <c r="C29" s="15">
        <v>1850170</v>
      </c>
      <c r="D29" s="15">
        <v>0</v>
      </c>
      <c r="E29" s="15">
        <v>0</v>
      </c>
      <c r="F29" s="15">
        <v>174785.33</v>
      </c>
      <c r="G29" s="15">
        <v>136169.19</v>
      </c>
      <c r="H29" s="15">
        <v>125649.7</v>
      </c>
      <c r="I29" s="15">
        <v>151413.17000000001</v>
      </c>
      <c r="J29" s="15">
        <v>149303</v>
      </c>
      <c r="K29" s="15">
        <v>173642.23999999999</v>
      </c>
      <c r="L29" s="16">
        <f t="shared" si="6"/>
        <v>910962.63</v>
      </c>
    </row>
    <row r="30" spans="1:12" ht="25.5" customHeight="1" x14ac:dyDescent="0.35">
      <c r="A30" s="7">
        <v>2.2000000000000002</v>
      </c>
      <c r="B30" s="7" t="s">
        <v>38</v>
      </c>
      <c r="C30" s="8">
        <f>C31+C36+C39+C42+C45+C49+C52+C55+C61</f>
        <v>266889665</v>
      </c>
      <c r="D30" s="8">
        <f>D31+D36+D39+D42+D45+D49+D52+D55+D61</f>
        <v>-64026220.310000002</v>
      </c>
      <c r="E30" s="8">
        <f>E31+E36+E39+E42+E45+E49+E52+E55+E61</f>
        <v>0</v>
      </c>
      <c r="F30" s="8">
        <f t="shared" ref="F30:K30" si="7">F31+F36+F39+F42+F45+F49+F52+F55+F61</f>
        <v>0</v>
      </c>
      <c r="G30" s="8">
        <f t="shared" si="7"/>
        <v>883273.6</v>
      </c>
      <c r="H30" s="8">
        <f t="shared" si="7"/>
        <v>1042262.84</v>
      </c>
      <c r="I30" s="8">
        <f t="shared" si="7"/>
        <v>6122888.5099999998</v>
      </c>
      <c r="J30" s="8">
        <f t="shared" si="7"/>
        <v>9033772.1500000004</v>
      </c>
      <c r="K30" s="8">
        <f t="shared" si="7"/>
        <v>7954925.669999999</v>
      </c>
      <c r="L30" s="8">
        <f>L31+L36+L39+L42+L45+L49+L52+L55+L61</f>
        <v>25037122.769999996</v>
      </c>
    </row>
    <row r="31" spans="1:12" ht="25.5" customHeight="1" x14ac:dyDescent="0.35">
      <c r="A31" s="10" t="s">
        <v>39</v>
      </c>
      <c r="B31" s="11" t="s">
        <v>40</v>
      </c>
      <c r="C31" s="12">
        <f>SUM(C32:C35)</f>
        <v>15631659</v>
      </c>
      <c r="D31" s="12">
        <f>SUM(D32:D35)</f>
        <v>-3500000</v>
      </c>
      <c r="E31" s="12">
        <f>SUM(E32:E35)</f>
        <v>0</v>
      </c>
      <c r="F31" s="12">
        <f t="shared" ref="F31:K31" si="8">SUM(F32:F35)</f>
        <v>0</v>
      </c>
      <c r="G31" s="12">
        <f t="shared" si="8"/>
        <v>0</v>
      </c>
      <c r="H31" s="12">
        <f t="shared" si="8"/>
        <v>0</v>
      </c>
      <c r="I31" s="12">
        <f t="shared" si="8"/>
        <v>387947.81</v>
      </c>
      <c r="J31" s="12">
        <f t="shared" si="8"/>
        <v>325687.89</v>
      </c>
      <c r="K31" s="12">
        <f t="shared" si="8"/>
        <v>167800</v>
      </c>
      <c r="L31" s="12">
        <f>SUM(L32:L35)</f>
        <v>881435.7</v>
      </c>
    </row>
    <row r="32" spans="1:12" ht="25.5" customHeight="1" x14ac:dyDescent="0.35">
      <c r="A32" s="13" t="s">
        <v>41</v>
      </c>
      <c r="B32" s="13" t="s">
        <v>42</v>
      </c>
      <c r="C32" s="15">
        <v>3000000</v>
      </c>
      <c r="D32" s="16">
        <v>-1500000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150187.89000000001</v>
      </c>
      <c r="K32" s="16">
        <v>0</v>
      </c>
      <c r="L32" s="16">
        <f t="shared" ref="L32:L35" si="9">SUM(E32:K32)</f>
        <v>150187.89000000001</v>
      </c>
    </row>
    <row r="33" spans="1:12" ht="25.5" customHeight="1" x14ac:dyDescent="0.35">
      <c r="A33" s="13" t="s">
        <v>43</v>
      </c>
      <c r="B33" s="13" t="s">
        <v>44</v>
      </c>
      <c r="C33" s="15">
        <v>4000000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300447.81</v>
      </c>
      <c r="J33" s="16">
        <v>0</v>
      </c>
      <c r="K33" s="16">
        <v>63800</v>
      </c>
      <c r="L33" s="16">
        <f t="shared" si="9"/>
        <v>364247.81</v>
      </c>
    </row>
    <row r="34" spans="1:12" ht="25.5" customHeight="1" x14ac:dyDescent="0.35">
      <c r="A34" s="13" t="s">
        <v>45</v>
      </c>
      <c r="B34" s="13" t="s">
        <v>46</v>
      </c>
      <c r="C34" s="15">
        <v>3631659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f t="shared" si="9"/>
        <v>0</v>
      </c>
    </row>
    <row r="35" spans="1:12" ht="25.5" customHeight="1" x14ac:dyDescent="0.35">
      <c r="A35" s="13" t="s">
        <v>47</v>
      </c>
      <c r="B35" s="13" t="s">
        <v>48</v>
      </c>
      <c r="C35" s="15">
        <v>5000000</v>
      </c>
      <c r="D35" s="16">
        <v>-2000000</v>
      </c>
      <c r="E35" s="16">
        <v>0</v>
      </c>
      <c r="F35" s="16">
        <v>0</v>
      </c>
      <c r="G35" s="16">
        <v>0</v>
      </c>
      <c r="H35" s="16">
        <v>0</v>
      </c>
      <c r="I35" s="16">
        <v>87500</v>
      </c>
      <c r="J35" s="16">
        <v>175500</v>
      </c>
      <c r="K35" s="16">
        <v>104000</v>
      </c>
      <c r="L35" s="16">
        <f t="shared" si="9"/>
        <v>367000</v>
      </c>
    </row>
    <row r="36" spans="1:12" ht="25.5" customHeight="1" x14ac:dyDescent="0.35">
      <c r="A36" s="10" t="s">
        <v>49</v>
      </c>
      <c r="B36" s="11" t="s">
        <v>50</v>
      </c>
      <c r="C36" s="12">
        <f>SUM(C37:C38)</f>
        <v>9218500</v>
      </c>
      <c r="D36" s="12">
        <f>SUM(D37:D38)</f>
        <v>-2120000</v>
      </c>
      <c r="E36" s="12">
        <f>SUM(E37:E38)</f>
        <v>0</v>
      </c>
      <c r="F36" s="12">
        <f t="shared" ref="F36:K36" si="10">SUM(F37:F38)</f>
        <v>0</v>
      </c>
      <c r="G36" s="12">
        <f t="shared" si="10"/>
        <v>0</v>
      </c>
      <c r="H36" s="12">
        <f t="shared" si="10"/>
        <v>0</v>
      </c>
      <c r="I36" s="12">
        <f t="shared" si="10"/>
        <v>0</v>
      </c>
      <c r="J36" s="12">
        <f t="shared" si="10"/>
        <v>114808</v>
      </c>
      <c r="K36" s="12">
        <f t="shared" si="10"/>
        <v>16624.82</v>
      </c>
      <c r="L36" s="12">
        <f>SUM(L37:L38)</f>
        <v>131432.82</v>
      </c>
    </row>
    <row r="37" spans="1:12" ht="25.5" customHeight="1" x14ac:dyDescent="0.35">
      <c r="A37" s="13" t="s">
        <v>51</v>
      </c>
      <c r="B37" s="13" t="s">
        <v>52</v>
      </c>
      <c r="C37" s="15">
        <v>5000000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114808</v>
      </c>
      <c r="K37" s="15">
        <v>16624.82</v>
      </c>
      <c r="L37" s="16">
        <f t="shared" ref="L37:L38" si="11">SUM(E37:K37)</f>
        <v>131432.82</v>
      </c>
    </row>
    <row r="38" spans="1:12" ht="25.5" customHeight="1" x14ac:dyDescent="0.35">
      <c r="A38" s="13" t="s">
        <v>53</v>
      </c>
      <c r="B38" s="13" t="s">
        <v>54</v>
      </c>
      <c r="C38" s="15">
        <v>4218500</v>
      </c>
      <c r="D38" s="15">
        <v>-2120000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6">
        <f t="shared" si="11"/>
        <v>0</v>
      </c>
    </row>
    <row r="39" spans="1:12" ht="25.5" customHeight="1" x14ac:dyDescent="0.35">
      <c r="A39" s="10" t="s">
        <v>55</v>
      </c>
      <c r="B39" s="11" t="s">
        <v>56</v>
      </c>
      <c r="C39" s="12">
        <f>SUM(C40:C41)</f>
        <v>47000000</v>
      </c>
      <c r="D39" s="12">
        <f>SUM(D40:D41)</f>
        <v>0</v>
      </c>
      <c r="E39" s="12">
        <f>SUM(E40:E41)</f>
        <v>0</v>
      </c>
      <c r="F39" s="12">
        <f t="shared" ref="F39:K39" si="12">SUM(F40:F41)</f>
        <v>0</v>
      </c>
      <c r="G39" s="12">
        <f t="shared" si="12"/>
        <v>0</v>
      </c>
      <c r="H39" s="12">
        <f t="shared" si="12"/>
        <v>0</v>
      </c>
      <c r="I39" s="12">
        <f t="shared" si="12"/>
        <v>4723050</v>
      </c>
      <c r="J39" s="12">
        <f t="shared" si="12"/>
        <v>3857800</v>
      </c>
      <c r="K39" s="12">
        <f t="shared" si="12"/>
        <v>3879550</v>
      </c>
      <c r="L39" s="12">
        <f>SUM(L40:L41)</f>
        <v>12460400</v>
      </c>
    </row>
    <row r="40" spans="1:12" ht="25.5" customHeight="1" x14ac:dyDescent="0.35">
      <c r="A40" s="13" t="s">
        <v>57</v>
      </c>
      <c r="B40" s="13" t="s">
        <v>58</v>
      </c>
      <c r="C40" s="15">
        <v>46900000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4723050</v>
      </c>
      <c r="J40" s="15">
        <v>3857800</v>
      </c>
      <c r="K40" s="15">
        <v>3879550</v>
      </c>
      <c r="L40" s="16">
        <f t="shared" ref="L40:L41" si="13">SUM(E40:K40)</f>
        <v>12460400</v>
      </c>
    </row>
    <row r="41" spans="1:12" ht="25.5" customHeight="1" x14ac:dyDescent="0.35">
      <c r="A41" s="13" t="s">
        <v>59</v>
      </c>
      <c r="B41" s="13" t="s">
        <v>60</v>
      </c>
      <c r="C41" s="15">
        <v>100000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f t="shared" si="13"/>
        <v>0</v>
      </c>
    </row>
    <row r="42" spans="1:12" ht="25.5" customHeight="1" x14ac:dyDescent="0.35">
      <c r="A42" s="10" t="s">
        <v>61</v>
      </c>
      <c r="B42" s="11" t="s">
        <v>62</v>
      </c>
      <c r="C42" s="12">
        <f>SUM(C43:C44)</f>
        <v>400000</v>
      </c>
      <c r="D42" s="12">
        <f>SUM(D43:D44)</f>
        <v>0</v>
      </c>
      <c r="E42" s="12">
        <f>SUM(E43:E44)</f>
        <v>0</v>
      </c>
      <c r="F42" s="12">
        <f t="shared" ref="F42:K42" si="14">SUM(F43:F44)</f>
        <v>0</v>
      </c>
      <c r="G42" s="12">
        <f t="shared" si="14"/>
        <v>0</v>
      </c>
      <c r="H42" s="12">
        <f t="shared" si="14"/>
        <v>0</v>
      </c>
      <c r="I42" s="12">
        <f t="shared" si="14"/>
        <v>0</v>
      </c>
      <c r="J42" s="12">
        <f t="shared" si="14"/>
        <v>0</v>
      </c>
      <c r="K42" s="12">
        <f t="shared" si="14"/>
        <v>15700</v>
      </c>
      <c r="L42" s="12">
        <f>SUM(L43:L44)</f>
        <v>15700</v>
      </c>
    </row>
    <row r="43" spans="1:12" ht="25.5" customHeight="1" x14ac:dyDescent="0.35">
      <c r="A43" s="14" t="s">
        <v>63</v>
      </c>
      <c r="B43" s="3" t="s">
        <v>64</v>
      </c>
      <c r="C43" s="17">
        <v>100000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3100</v>
      </c>
      <c r="L43" s="16">
        <f t="shared" ref="L43:L44" si="15">SUM(E43:K43)</f>
        <v>3100</v>
      </c>
    </row>
    <row r="44" spans="1:12" ht="25.5" customHeight="1" x14ac:dyDescent="0.35">
      <c r="A44" s="14" t="s">
        <v>65</v>
      </c>
      <c r="B44" s="3" t="s">
        <v>66</v>
      </c>
      <c r="C44" s="17">
        <v>300000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12600</v>
      </c>
      <c r="L44" s="16">
        <f t="shared" si="15"/>
        <v>12600</v>
      </c>
    </row>
    <row r="45" spans="1:12" ht="25.5" customHeight="1" x14ac:dyDescent="0.35">
      <c r="A45" s="10" t="s">
        <v>67</v>
      </c>
      <c r="B45" s="11" t="s">
        <v>68</v>
      </c>
      <c r="C45" s="12">
        <f>SUM(C46:C48)</f>
        <v>12648897</v>
      </c>
      <c r="D45" s="12">
        <f>SUM(D46:D48)</f>
        <v>18159047.850000001</v>
      </c>
      <c r="E45" s="12">
        <f>SUM(E46:E48)</f>
        <v>0</v>
      </c>
      <c r="F45" s="12">
        <f t="shared" ref="F45:K45" si="16">SUM(F46:F48)</f>
        <v>0</v>
      </c>
      <c r="G45" s="12">
        <f t="shared" si="16"/>
        <v>883273.6</v>
      </c>
      <c r="H45" s="12">
        <f t="shared" si="16"/>
        <v>1042262.84</v>
      </c>
      <c r="I45" s="12">
        <f t="shared" si="16"/>
        <v>520548.5</v>
      </c>
      <c r="J45" s="12">
        <f t="shared" si="16"/>
        <v>3080484.26</v>
      </c>
      <c r="K45" s="12">
        <f t="shared" si="16"/>
        <v>1188214.8699999999</v>
      </c>
      <c r="L45" s="12">
        <f>SUM(L46:L48)</f>
        <v>6714784.0699999984</v>
      </c>
    </row>
    <row r="46" spans="1:12" ht="25.5" customHeight="1" x14ac:dyDescent="0.35">
      <c r="A46" s="13" t="s">
        <v>69</v>
      </c>
      <c r="B46" s="13" t="s">
        <v>70</v>
      </c>
      <c r="C46" s="16">
        <v>4379457</v>
      </c>
      <c r="D46" s="16">
        <v>9056556.1999999993</v>
      </c>
      <c r="E46" s="16">
        <v>0</v>
      </c>
      <c r="F46" s="16">
        <v>0</v>
      </c>
      <c r="G46" s="16">
        <v>883273.6</v>
      </c>
      <c r="H46" s="16">
        <v>1042262.84</v>
      </c>
      <c r="I46" s="16">
        <v>520548.5</v>
      </c>
      <c r="J46" s="16">
        <v>3080484.26</v>
      </c>
      <c r="K46" s="16">
        <v>822413.69</v>
      </c>
      <c r="L46" s="16">
        <f t="shared" ref="L46:L48" si="17">SUM(E46:K46)</f>
        <v>6348982.8899999987</v>
      </c>
    </row>
    <row r="47" spans="1:12" ht="25.5" customHeight="1" x14ac:dyDescent="0.35">
      <c r="A47" s="13" t="s">
        <v>71</v>
      </c>
      <c r="B47" s="13" t="s">
        <v>72</v>
      </c>
      <c r="C47" s="16">
        <v>0</v>
      </c>
      <c r="D47" s="16">
        <v>1200000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365801.18</v>
      </c>
      <c r="L47" s="16">
        <f t="shared" si="17"/>
        <v>365801.18</v>
      </c>
    </row>
    <row r="48" spans="1:12" ht="25.5" customHeight="1" x14ac:dyDescent="0.35">
      <c r="A48" s="13" t="s">
        <v>73</v>
      </c>
      <c r="B48" s="13" t="s">
        <v>74</v>
      </c>
      <c r="C48" s="16">
        <v>8269440</v>
      </c>
      <c r="D48" s="16">
        <v>7902491.6500000004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f t="shared" si="17"/>
        <v>0</v>
      </c>
    </row>
    <row r="49" spans="1:13" ht="25.5" customHeight="1" x14ac:dyDescent="0.35">
      <c r="A49" s="10" t="s">
        <v>75</v>
      </c>
      <c r="B49" s="11" t="s">
        <v>76</v>
      </c>
      <c r="C49" s="12">
        <f>SUM(C50:C51)</f>
        <v>3665067</v>
      </c>
      <c r="D49" s="12">
        <f>SUM(D50:D51)</f>
        <v>0</v>
      </c>
      <c r="E49" s="12">
        <f>SUM(E50:E51)</f>
        <v>0</v>
      </c>
      <c r="F49" s="12">
        <f t="shared" ref="F49:K49" si="18">SUM(F50:F51)</f>
        <v>0</v>
      </c>
      <c r="G49" s="12">
        <f t="shared" si="18"/>
        <v>0</v>
      </c>
      <c r="H49" s="12">
        <f t="shared" si="18"/>
        <v>0</v>
      </c>
      <c r="I49" s="12">
        <f t="shared" si="18"/>
        <v>0</v>
      </c>
      <c r="J49" s="12">
        <f t="shared" si="18"/>
        <v>0</v>
      </c>
      <c r="K49" s="12">
        <f t="shared" si="18"/>
        <v>0</v>
      </c>
      <c r="L49" s="12">
        <f>SUM(L50:L51)</f>
        <v>0</v>
      </c>
    </row>
    <row r="50" spans="1:13" ht="25.5" customHeight="1" x14ac:dyDescent="0.35">
      <c r="A50" s="13" t="s">
        <v>77</v>
      </c>
      <c r="B50" s="13" t="s">
        <v>78</v>
      </c>
      <c r="C50" s="16">
        <v>2500000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f t="shared" ref="L50:L51" si="19">SUM(E50:K50)</f>
        <v>0</v>
      </c>
    </row>
    <row r="51" spans="1:13" ht="25.5" customHeight="1" x14ac:dyDescent="0.35">
      <c r="A51" s="13" t="s">
        <v>79</v>
      </c>
      <c r="B51" s="13" t="s">
        <v>80</v>
      </c>
      <c r="C51" s="16">
        <v>1165067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f t="shared" si="19"/>
        <v>0</v>
      </c>
    </row>
    <row r="52" spans="1:13" ht="34.5" x14ac:dyDescent="0.35">
      <c r="A52" s="10" t="s">
        <v>81</v>
      </c>
      <c r="B52" s="11" t="s">
        <v>82</v>
      </c>
      <c r="C52" s="12">
        <f>SUM(C53:C54)</f>
        <v>4263530</v>
      </c>
      <c r="D52" s="12">
        <f>SUM(D53:D54)</f>
        <v>470000</v>
      </c>
      <c r="E52" s="12">
        <f>SUM(E53:E54)</f>
        <v>0</v>
      </c>
      <c r="F52" s="12">
        <f t="shared" ref="F52:K52" si="20">SUM(F53:F54)</f>
        <v>0</v>
      </c>
      <c r="G52" s="12">
        <f t="shared" si="20"/>
        <v>0</v>
      </c>
      <c r="H52" s="12">
        <f t="shared" si="20"/>
        <v>0</v>
      </c>
      <c r="I52" s="12">
        <f t="shared" si="20"/>
        <v>157189.96</v>
      </c>
      <c r="J52" s="12">
        <f t="shared" si="20"/>
        <v>149384.65</v>
      </c>
      <c r="K52" s="12">
        <f t="shared" si="20"/>
        <v>793713.23</v>
      </c>
      <c r="L52" s="12">
        <f>SUM(L53:L54)</f>
        <v>1100287.8399999999</v>
      </c>
    </row>
    <row r="53" spans="1:13" ht="25.5" customHeight="1" x14ac:dyDescent="0.35">
      <c r="A53" s="13" t="s">
        <v>83</v>
      </c>
      <c r="B53" s="13" t="s">
        <v>84</v>
      </c>
      <c r="C53" s="16">
        <v>200000</v>
      </c>
      <c r="D53" s="16">
        <v>920000</v>
      </c>
      <c r="E53" s="16">
        <v>0</v>
      </c>
      <c r="F53" s="16">
        <v>0</v>
      </c>
      <c r="G53" s="16">
        <v>0</v>
      </c>
      <c r="H53" s="16">
        <v>0</v>
      </c>
      <c r="I53" s="16">
        <v>79260.399999999994</v>
      </c>
      <c r="J53" s="16">
        <v>149384.65</v>
      </c>
      <c r="K53" s="16">
        <v>85003.15</v>
      </c>
      <c r="L53" s="16">
        <f t="shared" ref="L53:L54" si="21">SUM(E53:K53)</f>
        <v>313648.19999999995</v>
      </c>
    </row>
    <row r="54" spans="1:13" ht="25.5" customHeight="1" x14ac:dyDescent="0.35">
      <c r="A54" s="13" t="s">
        <v>85</v>
      </c>
      <c r="B54" s="13" t="s">
        <v>86</v>
      </c>
      <c r="C54" s="16">
        <v>4063530</v>
      </c>
      <c r="D54" s="16">
        <v>-450000</v>
      </c>
      <c r="E54" s="16">
        <v>0</v>
      </c>
      <c r="F54" s="16">
        <v>0</v>
      </c>
      <c r="G54" s="16">
        <v>0</v>
      </c>
      <c r="H54" s="16">
        <v>0</v>
      </c>
      <c r="I54" s="16">
        <v>77929.56</v>
      </c>
      <c r="J54" s="16">
        <v>0</v>
      </c>
      <c r="K54" s="16">
        <v>708710.08</v>
      </c>
      <c r="L54" s="16">
        <f t="shared" si="21"/>
        <v>786639.6399999999</v>
      </c>
    </row>
    <row r="55" spans="1:13" ht="25.5" customHeight="1" x14ac:dyDescent="0.35">
      <c r="A55" s="10" t="s">
        <v>87</v>
      </c>
      <c r="B55" s="11" t="s">
        <v>88</v>
      </c>
      <c r="C55" s="12">
        <f>SUM(C56:C60)</f>
        <v>156680933</v>
      </c>
      <c r="D55" s="12">
        <f>SUM(D56:D60)</f>
        <v>-80735268.159999996</v>
      </c>
      <c r="E55" s="12">
        <f>SUM(E56:E60)</f>
        <v>0</v>
      </c>
      <c r="F55" s="12">
        <f t="shared" ref="F55:K55" si="22">SUM(F56:F60)</f>
        <v>0</v>
      </c>
      <c r="G55" s="12">
        <f t="shared" si="22"/>
        <v>0</v>
      </c>
      <c r="H55" s="12">
        <f t="shared" si="22"/>
        <v>0</v>
      </c>
      <c r="I55" s="12">
        <f t="shared" si="22"/>
        <v>334152.24</v>
      </c>
      <c r="J55" s="12">
        <f t="shared" si="22"/>
        <v>1505607.35</v>
      </c>
      <c r="K55" s="12">
        <f t="shared" si="22"/>
        <v>1785398.8599999999</v>
      </c>
      <c r="L55" s="12">
        <f>SUM(L56:L60)</f>
        <v>3625158.45</v>
      </c>
    </row>
    <row r="56" spans="1:13" ht="25.5" customHeight="1" x14ac:dyDescent="0.35">
      <c r="A56" s="13" t="s">
        <v>89</v>
      </c>
      <c r="B56" s="13" t="s">
        <v>90</v>
      </c>
      <c r="C56" s="16">
        <v>29430933</v>
      </c>
      <c r="D56" s="16">
        <v>100000</v>
      </c>
      <c r="E56" s="16">
        <v>0</v>
      </c>
      <c r="F56" s="16">
        <v>0</v>
      </c>
      <c r="G56" s="16">
        <v>0</v>
      </c>
      <c r="H56" s="16">
        <v>0</v>
      </c>
      <c r="I56" s="16">
        <v>16182.24</v>
      </c>
      <c r="J56" s="16">
        <v>300</v>
      </c>
      <c r="K56" s="16">
        <v>0</v>
      </c>
      <c r="L56" s="16">
        <f t="shared" ref="L56:L60" si="23">SUM(E56:K56)</f>
        <v>16482.239999999998</v>
      </c>
    </row>
    <row r="57" spans="1:13" ht="25.5" customHeight="1" x14ac:dyDescent="0.35">
      <c r="A57" s="13" t="s">
        <v>91</v>
      </c>
      <c r="B57" s="13" t="s">
        <v>92</v>
      </c>
      <c r="C57" s="16">
        <v>0</v>
      </c>
      <c r="D57" s="16">
        <v>453000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3000</v>
      </c>
      <c r="L57" s="16">
        <f t="shared" si="23"/>
        <v>3000</v>
      </c>
    </row>
    <row r="58" spans="1:13" ht="25.5" customHeight="1" x14ac:dyDescent="0.35">
      <c r="A58" s="13" t="s">
        <v>93</v>
      </c>
      <c r="B58" s="13" t="s">
        <v>94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500000</v>
      </c>
      <c r="L58" s="16">
        <f t="shared" si="23"/>
        <v>500000</v>
      </c>
    </row>
    <row r="59" spans="1:13" ht="25.5" customHeight="1" x14ac:dyDescent="0.35">
      <c r="A59" s="13" t="s">
        <v>95</v>
      </c>
      <c r="B59" s="13" t="s">
        <v>96</v>
      </c>
      <c r="C59" s="16">
        <v>127250000</v>
      </c>
      <c r="D59" s="16">
        <v>-81718376.159999996</v>
      </c>
      <c r="E59" s="16">
        <v>0</v>
      </c>
      <c r="F59" s="16">
        <v>0</v>
      </c>
      <c r="G59" s="16">
        <v>0</v>
      </c>
      <c r="H59" s="16">
        <v>0</v>
      </c>
      <c r="I59" s="16">
        <v>317970</v>
      </c>
      <c r="J59" s="16">
        <v>1076200</v>
      </c>
      <c r="K59" s="16">
        <v>1042860</v>
      </c>
      <c r="L59" s="16">
        <f t="shared" si="23"/>
        <v>2437030</v>
      </c>
    </row>
    <row r="60" spans="1:13" ht="25.5" customHeight="1" x14ac:dyDescent="0.35">
      <c r="A60" s="13" t="s">
        <v>97</v>
      </c>
      <c r="B60" s="13" t="s">
        <v>98</v>
      </c>
      <c r="C60" s="16">
        <v>0</v>
      </c>
      <c r="D60" s="16">
        <v>430108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429107.35</v>
      </c>
      <c r="K60" s="16">
        <v>239538.86</v>
      </c>
      <c r="L60" s="16">
        <f t="shared" si="23"/>
        <v>668646.21</v>
      </c>
    </row>
    <row r="61" spans="1:13" ht="25.5" customHeight="1" x14ac:dyDescent="0.35">
      <c r="A61" s="10" t="s">
        <v>99</v>
      </c>
      <c r="B61" s="11" t="s">
        <v>100</v>
      </c>
      <c r="C61" s="12">
        <f>SUM(C62)</f>
        <v>17381079</v>
      </c>
      <c r="D61" s="12">
        <f>SUM(D62)</f>
        <v>3700000</v>
      </c>
      <c r="E61" s="12">
        <f>SUM(E62)</f>
        <v>0</v>
      </c>
      <c r="F61" s="12">
        <f t="shared" ref="F61:K61" si="24">SUM(F62)</f>
        <v>0</v>
      </c>
      <c r="G61" s="12">
        <f t="shared" si="24"/>
        <v>0</v>
      </c>
      <c r="H61" s="12">
        <f t="shared" si="24"/>
        <v>0</v>
      </c>
      <c r="I61" s="12">
        <f t="shared" si="24"/>
        <v>0</v>
      </c>
      <c r="J61" s="12">
        <f t="shared" si="24"/>
        <v>0</v>
      </c>
      <c r="K61" s="12">
        <f t="shared" si="24"/>
        <v>107923.89</v>
      </c>
      <c r="L61" s="12">
        <f>SUM(L62)</f>
        <v>107923.89</v>
      </c>
    </row>
    <row r="62" spans="1:13" ht="25.5" customHeight="1" x14ac:dyDescent="0.35">
      <c r="A62" s="13" t="s">
        <v>101</v>
      </c>
      <c r="B62" s="13" t="s">
        <v>102</v>
      </c>
      <c r="C62" s="16">
        <v>17381079</v>
      </c>
      <c r="D62" s="16">
        <v>3700000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107923.89</v>
      </c>
      <c r="L62" s="16">
        <f>SUM(E62:K62)</f>
        <v>107923.89</v>
      </c>
    </row>
    <row r="63" spans="1:13" ht="25.5" customHeight="1" x14ac:dyDescent="0.35">
      <c r="A63" s="7">
        <v>2.2999999999999998</v>
      </c>
      <c r="B63" s="7" t="s">
        <v>103</v>
      </c>
      <c r="C63" s="8">
        <f>C64+C68+C73+C79+C84+C89+C92</f>
        <v>38955207</v>
      </c>
      <c r="D63" s="8">
        <f>D64+D68+D73+D79+D84+D89+D92</f>
        <v>14823000</v>
      </c>
      <c r="E63" s="8">
        <f>E64+E68+E73+E79+E84+E89+E92</f>
        <v>0</v>
      </c>
      <c r="F63" s="8">
        <f t="shared" ref="F63:K63" si="25">F64+F68+F73+F79+F84+F89+F92</f>
        <v>0</v>
      </c>
      <c r="G63" s="8">
        <f t="shared" si="25"/>
        <v>0</v>
      </c>
      <c r="H63" s="8">
        <f t="shared" si="25"/>
        <v>0</v>
      </c>
      <c r="I63" s="8">
        <f t="shared" si="25"/>
        <v>2823491.93</v>
      </c>
      <c r="J63" s="8">
        <f t="shared" si="25"/>
        <v>1031707.6400000001</v>
      </c>
      <c r="K63" s="8">
        <f t="shared" si="25"/>
        <v>3116614.1100000003</v>
      </c>
      <c r="L63" s="8">
        <f>L64+L68+L73+L79+L84+L89+L92</f>
        <v>6971613.6800000006</v>
      </c>
      <c r="M63" s="18"/>
    </row>
    <row r="64" spans="1:13" ht="25.5" customHeight="1" x14ac:dyDescent="0.35">
      <c r="A64" s="10" t="s">
        <v>104</v>
      </c>
      <c r="B64" s="11" t="s">
        <v>105</v>
      </c>
      <c r="C64" s="12">
        <f>SUM(C65:C67)</f>
        <v>1770000</v>
      </c>
      <c r="D64" s="12">
        <f>SUM(D65:D67)</f>
        <v>-420000</v>
      </c>
      <c r="E64" s="12">
        <f>SUM(E65:E67)</f>
        <v>0</v>
      </c>
      <c r="F64" s="12">
        <f t="shared" ref="F64:K64" si="26">SUM(F65:F67)</f>
        <v>0</v>
      </c>
      <c r="G64" s="12">
        <f t="shared" si="26"/>
        <v>0</v>
      </c>
      <c r="H64" s="12">
        <f t="shared" si="26"/>
        <v>0</v>
      </c>
      <c r="I64" s="12">
        <f t="shared" si="26"/>
        <v>103697.44</v>
      </c>
      <c r="J64" s="12">
        <f t="shared" si="26"/>
        <v>0</v>
      </c>
      <c r="K64" s="12">
        <f t="shared" si="26"/>
        <v>29773.200000000001</v>
      </c>
      <c r="L64" s="12">
        <f>SUM(L65:L67)</f>
        <v>133470.64000000001</v>
      </c>
    </row>
    <row r="65" spans="1:12" ht="25.5" customHeight="1" x14ac:dyDescent="0.35">
      <c r="A65" s="13" t="s">
        <v>106</v>
      </c>
      <c r="B65" s="13" t="s">
        <v>107</v>
      </c>
      <c r="C65" s="16">
        <v>1620000</v>
      </c>
      <c r="D65" s="16">
        <v>-420000</v>
      </c>
      <c r="E65" s="16">
        <v>0</v>
      </c>
      <c r="F65" s="16">
        <v>0</v>
      </c>
      <c r="G65" s="16">
        <v>0</v>
      </c>
      <c r="H65" s="16">
        <v>0</v>
      </c>
      <c r="I65" s="16">
        <v>103697.44</v>
      </c>
      <c r="J65" s="16">
        <v>0</v>
      </c>
      <c r="K65" s="16">
        <v>25682.2</v>
      </c>
      <c r="L65" s="16">
        <f t="shared" ref="L65:L67" si="27">SUM(E65:K65)</f>
        <v>129379.64</v>
      </c>
    </row>
    <row r="66" spans="1:12" ht="25.5" customHeight="1" x14ac:dyDescent="0.35">
      <c r="A66" s="13" t="s">
        <v>108</v>
      </c>
      <c r="B66" s="13" t="s">
        <v>109</v>
      </c>
      <c r="C66" s="16">
        <v>100000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4091</v>
      </c>
      <c r="L66" s="16">
        <f t="shared" si="27"/>
        <v>4091</v>
      </c>
    </row>
    <row r="67" spans="1:12" ht="25.5" customHeight="1" x14ac:dyDescent="0.35">
      <c r="A67" s="13" t="s">
        <v>110</v>
      </c>
      <c r="B67" s="13" t="s">
        <v>111</v>
      </c>
      <c r="C67" s="16">
        <v>50000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f t="shared" si="27"/>
        <v>0</v>
      </c>
    </row>
    <row r="68" spans="1:12" ht="25.5" customHeight="1" x14ac:dyDescent="0.35">
      <c r="A68" s="10" t="s">
        <v>112</v>
      </c>
      <c r="B68" s="11" t="s">
        <v>113</v>
      </c>
      <c r="C68" s="12">
        <f>SUM(C69:C72)</f>
        <v>6322195</v>
      </c>
      <c r="D68" s="12">
        <f>SUM(D69:D72)</f>
        <v>-1090000</v>
      </c>
      <c r="E68" s="12">
        <f>SUM(E69:E72)</f>
        <v>0</v>
      </c>
      <c r="F68" s="12">
        <f t="shared" ref="F68:K68" si="28">SUM(F69:F72)</f>
        <v>0</v>
      </c>
      <c r="G68" s="12">
        <f t="shared" si="28"/>
        <v>0</v>
      </c>
      <c r="H68" s="12">
        <f t="shared" si="28"/>
        <v>0</v>
      </c>
      <c r="I68" s="12">
        <f t="shared" si="28"/>
        <v>0</v>
      </c>
      <c r="J68" s="12">
        <f t="shared" si="28"/>
        <v>0</v>
      </c>
      <c r="K68" s="12">
        <f t="shared" si="28"/>
        <v>68091.899999999994</v>
      </c>
      <c r="L68" s="12">
        <f>SUM(L69:L72)</f>
        <v>68091.899999999994</v>
      </c>
    </row>
    <row r="69" spans="1:12" ht="25.5" customHeight="1" x14ac:dyDescent="0.35">
      <c r="A69" s="13" t="s">
        <v>114</v>
      </c>
      <c r="B69" s="13" t="s">
        <v>115</v>
      </c>
      <c r="C69" s="16">
        <v>0</v>
      </c>
      <c r="D69" s="16">
        <v>15000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6136</v>
      </c>
      <c r="L69" s="16">
        <f t="shared" ref="L69:L98" si="29">SUM(E69:K69)</f>
        <v>6136</v>
      </c>
    </row>
    <row r="70" spans="1:12" ht="25.5" customHeight="1" x14ac:dyDescent="0.35">
      <c r="A70" s="13" t="s">
        <v>116</v>
      </c>
      <c r="B70" s="13" t="s">
        <v>117</v>
      </c>
      <c r="C70" s="16">
        <v>50000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61955.9</v>
      </c>
      <c r="L70" s="16">
        <f t="shared" si="29"/>
        <v>61955.9</v>
      </c>
    </row>
    <row r="71" spans="1:12" ht="25.5" customHeight="1" x14ac:dyDescent="0.35">
      <c r="A71" s="13" t="s">
        <v>118</v>
      </c>
      <c r="B71" s="13" t="s">
        <v>119</v>
      </c>
      <c r="C71" s="16">
        <v>4006595</v>
      </c>
      <c r="D71" s="16">
        <v>395000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f t="shared" si="29"/>
        <v>0</v>
      </c>
    </row>
    <row r="72" spans="1:12" ht="25.5" customHeight="1" x14ac:dyDescent="0.35">
      <c r="A72" s="13" t="s">
        <v>120</v>
      </c>
      <c r="B72" s="13" t="s">
        <v>121</v>
      </c>
      <c r="C72" s="16">
        <v>2265600</v>
      </c>
      <c r="D72" s="16">
        <v>-1500000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f t="shared" si="29"/>
        <v>0</v>
      </c>
    </row>
    <row r="73" spans="1:12" ht="25.5" customHeight="1" x14ac:dyDescent="0.35">
      <c r="A73" s="10" t="s">
        <v>122</v>
      </c>
      <c r="B73" s="11" t="s">
        <v>123</v>
      </c>
      <c r="C73" s="12">
        <f>SUM(C74:C78)</f>
        <v>3049000</v>
      </c>
      <c r="D73" s="12">
        <f>SUM(D74:D78)</f>
        <v>200</v>
      </c>
      <c r="E73" s="12">
        <f>SUM(E74:E78)</f>
        <v>0</v>
      </c>
      <c r="F73" s="12">
        <f t="shared" ref="F73:K73" si="30">SUM(F74:F78)</f>
        <v>0</v>
      </c>
      <c r="G73" s="12">
        <f t="shared" si="30"/>
        <v>0</v>
      </c>
      <c r="H73" s="12">
        <f t="shared" si="30"/>
        <v>0</v>
      </c>
      <c r="I73" s="12">
        <f t="shared" si="30"/>
        <v>0</v>
      </c>
      <c r="J73" s="12">
        <f t="shared" si="30"/>
        <v>31275.43</v>
      </c>
      <c r="K73" s="12">
        <f t="shared" si="30"/>
        <v>216252.42</v>
      </c>
      <c r="L73" s="12">
        <f>SUM(L74:L77)</f>
        <v>247327.85</v>
      </c>
    </row>
    <row r="74" spans="1:12" ht="25.5" customHeight="1" x14ac:dyDescent="0.35">
      <c r="A74" s="13" t="s">
        <v>124</v>
      </c>
      <c r="B74" s="13" t="s">
        <v>125</v>
      </c>
      <c r="C74" s="16">
        <v>1144000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68676</v>
      </c>
      <c r="L74" s="16">
        <f t="shared" si="29"/>
        <v>68676</v>
      </c>
    </row>
    <row r="75" spans="1:12" ht="25.5" customHeight="1" x14ac:dyDescent="0.35">
      <c r="A75" s="13" t="s">
        <v>126</v>
      </c>
      <c r="B75" s="13" t="s">
        <v>127</v>
      </c>
      <c r="C75" s="16">
        <v>1055000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31275.43</v>
      </c>
      <c r="K75" s="16">
        <v>61979.25</v>
      </c>
      <c r="L75" s="16">
        <f t="shared" si="29"/>
        <v>93254.68</v>
      </c>
    </row>
    <row r="76" spans="1:12" ht="25.5" customHeight="1" x14ac:dyDescent="0.35">
      <c r="A76" s="13" t="s">
        <v>128</v>
      </c>
      <c r="B76" s="13" t="s">
        <v>129</v>
      </c>
      <c r="C76" s="16">
        <v>850000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55397.79</v>
      </c>
      <c r="L76" s="16">
        <f t="shared" si="29"/>
        <v>55397.79</v>
      </c>
    </row>
    <row r="77" spans="1:12" ht="25.5" customHeight="1" x14ac:dyDescent="0.35">
      <c r="A77" s="13" t="s">
        <v>232</v>
      </c>
      <c r="B77" s="13" t="s">
        <v>233</v>
      </c>
      <c r="C77" s="16"/>
      <c r="D77" s="16"/>
      <c r="E77" s="16"/>
      <c r="F77" s="16"/>
      <c r="G77" s="16"/>
      <c r="H77" s="16"/>
      <c r="I77" s="16"/>
      <c r="J77" s="16"/>
      <c r="K77" s="16">
        <v>29999.38</v>
      </c>
      <c r="L77" s="16">
        <f t="shared" si="29"/>
        <v>29999.38</v>
      </c>
    </row>
    <row r="78" spans="1:12" ht="25.5" customHeight="1" x14ac:dyDescent="0.35">
      <c r="A78" s="13" t="s">
        <v>130</v>
      </c>
      <c r="B78" s="13" t="s">
        <v>131</v>
      </c>
      <c r="C78" s="16">
        <v>0</v>
      </c>
      <c r="D78" s="16">
        <v>200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200</v>
      </c>
      <c r="L78" s="16">
        <f t="shared" si="29"/>
        <v>200</v>
      </c>
    </row>
    <row r="79" spans="1:12" ht="25.5" customHeight="1" x14ac:dyDescent="0.35">
      <c r="A79" s="10" t="s">
        <v>132</v>
      </c>
      <c r="B79" s="11" t="s">
        <v>133</v>
      </c>
      <c r="C79" s="12">
        <f>SUM(C80:C83)</f>
        <v>2480000</v>
      </c>
      <c r="D79" s="12">
        <f>SUM(D80:D83)</f>
        <v>320000</v>
      </c>
      <c r="E79" s="12">
        <f>SUM(E80:E83)</f>
        <v>0</v>
      </c>
      <c r="F79" s="12">
        <f t="shared" ref="F79:K79" si="31">SUM(F80:F83)</f>
        <v>0</v>
      </c>
      <c r="G79" s="12">
        <f t="shared" si="31"/>
        <v>0</v>
      </c>
      <c r="H79" s="12">
        <f t="shared" si="31"/>
        <v>0</v>
      </c>
      <c r="I79" s="12">
        <f t="shared" si="31"/>
        <v>0</v>
      </c>
      <c r="J79" s="12">
        <f t="shared" si="31"/>
        <v>0</v>
      </c>
      <c r="K79" s="12">
        <f t="shared" si="31"/>
        <v>428354</v>
      </c>
      <c r="L79" s="12">
        <f>SUM(L80:L83)</f>
        <v>428354</v>
      </c>
    </row>
    <row r="80" spans="1:12" ht="25.5" customHeight="1" x14ac:dyDescent="0.35">
      <c r="A80" s="13" t="s">
        <v>134</v>
      </c>
      <c r="B80" s="13" t="s">
        <v>135</v>
      </c>
      <c r="C80" s="16">
        <v>500000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f t="shared" si="29"/>
        <v>0</v>
      </c>
    </row>
    <row r="81" spans="1:12" ht="25.5" customHeight="1" x14ac:dyDescent="0.35">
      <c r="A81" s="13" t="s">
        <v>136</v>
      </c>
      <c r="B81" s="13" t="s">
        <v>137</v>
      </c>
      <c r="C81" s="16">
        <v>1450000</v>
      </c>
      <c r="D81" s="16">
        <v>320000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410854</v>
      </c>
      <c r="L81" s="16">
        <f t="shared" si="29"/>
        <v>410854</v>
      </c>
    </row>
    <row r="82" spans="1:12" ht="25.5" customHeight="1" x14ac:dyDescent="0.35">
      <c r="A82" s="13" t="s">
        <v>138</v>
      </c>
      <c r="B82" s="13" t="s">
        <v>139</v>
      </c>
      <c r="C82" s="16">
        <v>150000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f t="shared" si="29"/>
        <v>0</v>
      </c>
    </row>
    <row r="83" spans="1:12" ht="25.5" customHeight="1" x14ac:dyDescent="0.35">
      <c r="A83" s="13" t="s">
        <v>140</v>
      </c>
      <c r="B83" s="13" t="s">
        <v>141</v>
      </c>
      <c r="C83" s="16">
        <v>380000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17500</v>
      </c>
      <c r="L83" s="16">
        <f t="shared" si="29"/>
        <v>17500</v>
      </c>
    </row>
    <row r="84" spans="1:12" ht="25.5" customHeight="1" x14ac:dyDescent="0.35">
      <c r="A84" s="10" t="s">
        <v>142</v>
      </c>
      <c r="B84" s="11" t="s">
        <v>143</v>
      </c>
      <c r="C84" s="12">
        <f>SUM(C85:C88)</f>
        <v>970000</v>
      </c>
      <c r="D84" s="12">
        <f>SUM(D85:D88)</f>
        <v>10000</v>
      </c>
      <c r="E84" s="12">
        <f>SUM(E85:E88)</f>
        <v>0</v>
      </c>
      <c r="F84" s="12">
        <f t="shared" ref="F84:K84" si="32">SUM(F85:F88)</f>
        <v>0</v>
      </c>
      <c r="G84" s="12">
        <f t="shared" si="32"/>
        <v>0</v>
      </c>
      <c r="H84" s="12">
        <f t="shared" si="32"/>
        <v>0</v>
      </c>
      <c r="I84" s="12">
        <f t="shared" si="32"/>
        <v>0</v>
      </c>
      <c r="J84" s="12">
        <f t="shared" si="32"/>
        <v>0</v>
      </c>
      <c r="K84" s="12">
        <f t="shared" si="32"/>
        <v>50280.74</v>
      </c>
      <c r="L84" s="12">
        <f>SUM(L85:L88)</f>
        <v>50280.74</v>
      </c>
    </row>
    <row r="85" spans="1:12" ht="25.5" customHeight="1" x14ac:dyDescent="0.35">
      <c r="A85" s="13" t="s">
        <v>144</v>
      </c>
      <c r="B85" s="13" t="s">
        <v>145</v>
      </c>
      <c r="C85" s="16">
        <v>100000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190</v>
      </c>
      <c r="L85" s="16">
        <f t="shared" si="29"/>
        <v>190</v>
      </c>
    </row>
    <row r="86" spans="1:12" ht="25.5" customHeight="1" x14ac:dyDescent="0.35">
      <c r="A86" s="13" t="s">
        <v>146</v>
      </c>
      <c r="B86" s="13" t="s">
        <v>147</v>
      </c>
      <c r="C86" s="16">
        <v>170000</v>
      </c>
      <c r="D86" s="16">
        <v>10000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3860</v>
      </c>
      <c r="L86" s="16">
        <f t="shared" si="29"/>
        <v>3860</v>
      </c>
    </row>
    <row r="87" spans="1:12" ht="25.5" customHeight="1" x14ac:dyDescent="0.35">
      <c r="A87" s="13" t="s">
        <v>148</v>
      </c>
      <c r="B87" s="13" t="s">
        <v>149</v>
      </c>
      <c r="C87" s="16">
        <v>650000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46230.74</v>
      </c>
      <c r="L87" s="16">
        <f t="shared" si="29"/>
        <v>46230.74</v>
      </c>
    </row>
    <row r="88" spans="1:12" ht="25.5" customHeight="1" x14ac:dyDescent="0.35">
      <c r="A88" s="13" t="s">
        <v>150</v>
      </c>
      <c r="B88" s="13" t="s">
        <v>151</v>
      </c>
      <c r="C88" s="16">
        <v>50000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f t="shared" si="29"/>
        <v>0</v>
      </c>
    </row>
    <row r="89" spans="1:12" ht="25.5" customHeight="1" x14ac:dyDescent="0.35">
      <c r="A89" s="10" t="s">
        <v>152</v>
      </c>
      <c r="B89" s="11" t="s">
        <v>153</v>
      </c>
      <c r="C89" s="12">
        <f>SUM(C90:C91)</f>
        <v>17514012</v>
      </c>
      <c r="D89" s="12">
        <f>SUM(D90:D91)</f>
        <v>11480</v>
      </c>
      <c r="E89" s="12">
        <f>SUM(E90:E91)</f>
        <v>0</v>
      </c>
      <c r="F89" s="12">
        <f t="shared" ref="F89:K89" si="33">SUM(F90:F91)</f>
        <v>0</v>
      </c>
      <c r="G89" s="12">
        <f t="shared" si="33"/>
        <v>0</v>
      </c>
      <c r="H89" s="12">
        <f t="shared" si="33"/>
        <v>0</v>
      </c>
      <c r="I89" s="12">
        <f t="shared" si="33"/>
        <v>2093414.51</v>
      </c>
      <c r="J89" s="12">
        <f t="shared" si="33"/>
        <v>816499.53</v>
      </c>
      <c r="K89" s="12">
        <f t="shared" si="33"/>
        <v>2008750.23</v>
      </c>
      <c r="L89" s="12">
        <f>SUM(L90:L91)</f>
        <v>4918664.2700000005</v>
      </c>
    </row>
    <row r="90" spans="1:12" ht="25.5" customHeight="1" x14ac:dyDescent="0.35">
      <c r="A90" s="13" t="s">
        <v>154</v>
      </c>
      <c r="B90" s="13" t="s">
        <v>155</v>
      </c>
      <c r="C90" s="16">
        <v>15949012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2093414.51</v>
      </c>
      <c r="J90" s="16">
        <v>806941.53</v>
      </c>
      <c r="K90" s="16">
        <v>1982212.44</v>
      </c>
      <c r="L90" s="16">
        <f t="shared" si="29"/>
        <v>4882568.4800000004</v>
      </c>
    </row>
    <row r="91" spans="1:12" ht="25.5" customHeight="1" x14ac:dyDescent="0.35">
      <c r="A91" s="13" t="s">
        <v>156</v>
      </c>
      <c r="B91" s="13" t="s">
        <v>157</v>
      </c>
      <c r="C91" s="16">
        <v>1565000</v>
      </c>
      <c r="D91" s="16">
        <v>11480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9558</v>
      </c>
      <c r="K91" s="16">
        <v>26537.79</v>
      </c>
      <c r="L91" s="16">
        <f t="shared" si="29"/>
        <v>36095.79</v>
      </c>
    </row>
    <row r="92" spans="1:12" ht="25.5" customHeight="1" x14ac:dyDescent="0.35">
      <c r="A92" s="10" t="s">
        <v>158</v>
      </c>
      <c r="B92" s="11" t="s">
        <v>159</v>
      </c>
      <c r="C92" s="12">
        <f>SUM(C93:C98)</f>
        <v>6850000</v>
      </c>
      <c r="D92" s="12">
        <f>SUM(D93:D98)</f>
        <v>15991320</v>
      </c>
      <c r="E92" s="12">
        <f>SUM(E93:E98)</f>
        <v>0</v>
      </c>
      <c r="F92" s="12">
        <f t="shared" ref="F92:K92" si="34">SUM(F93:F98)</f>
        <v>0</v>
      </c>
      <c r="G92" s="12">
        <f t="shared" si="34"/>
        <v>0</v>
      </c>
      <c r="H92" s="12">
        <f t="shared" si="34"/>
        <v>0</v>
      </c>
      <c r="I92" s="12">
        <f t="shared" si="34"/>
        <v>626379.98</v>
      </c>
      <c r="J92" s="12">
        <f t="shared" si="34"/>
        <v>183932.68000000002</v>
      </c>
      <c r="K92" s="12">
        <f t="shared" si="34"/>
        <v>315111.62</v>
      </c>
      <c r="L92" s="12">
        <f>SUM(L93:L98)</f>
        <v>1125424.28</v>
      </c>
    </row>
    <row r="93" spans="1:12" ht="25.5" customHeight="1" x14ac:dyDescent="0.35">
      <c r="A93" s="13" t="s">
        <v>160</v>
      </c>
      <c r="B93" s="13" t="s">
        <v>161</v>
      </c>
      <c r="C93" s="16">
        <v>2050000</v>
      </c>
      <c r="D93" s="16">
        <v>-400000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68581.600000000006</v>
      </c>
      <c r="K93" s="16">
        <v>298.95</v>
      </c>
      <c r="L93" s="16">
        <f t="shared" si="29"/>
        <v>68880.55</v>
      </c>
    </row>
    <row r="94" spans="1:12" ht="25.5" customHeight="1" x14ac:dyDescent="0.35">
      <c r="A94" s="13" t="s">
        <v>162</v>
      </c>
      <c r="B94" s="13" t="s">
        <v>163</v>
      </c>
      <c r="C94" s="16">
        <v>2300000</v>
      </c>
      <c r="D94" s="16">
        <v>15703000</v>
      </c>
      <c r="E94" s="16">
        <v>0</v>
      </c>
      <c r="F94" s="16">
        <v>0</v>
      </c>
      <c r="G94" s="16">
        <v>0</v>
      </c>
      <c r="H94" s="16">
        <v>0</v>
      </c>
      <c r="I94" s="16">
        <v>326379.98</v>
      </c>
      <c r="J94" s="16">
        <v>39780.480000000003</v>
      </c>
      <c r="K94" s="16">
        <v>177190.29</v>
      </c>
      <c r="L94" s="16">
        <f t="shared" si="29"/>
        <v>543350.75</v>
      </c>
    </row>
    <row r="95" spans="1:12" ht="25.5" customHeight="1" x14ac:dyDescent="0.35">
      <c r="A95" s="13" t="s">
        <v>164</v>
      </c>
      <c r="B95" s="13" t="s">
        <v>165</v>
      </c>
      <c r="C95" s="16">
        <v>200000</v>
      </c>
      <c r="D95" s="16">
        <v>-50000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21198.7</v>
      </c>
      <c r="K95" s="16">
        <v>8675</v>
      </c>
      <c r="L95" s="16">
        <f t="shared" si="29"/>
        <v>29873.7</v>
      </c>
    </row>
    <row r="96" spans="1:12" ht="25.5" customHeight="1" x14ac:dyDescent="0.35">
      <c r="A96" s="13" t="s">
        <v>166</v>
      </c>
      <c r="B96" s="13" t="s">
        <v>167</v>
      </c>
      <c r="C96" s="16">
        <v>1000000</v>
      </c>
      <c r="D96" s="16">
        <v>-150000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26527.84</v>
      </c>
      <c r="L96" s="16">
        <f t="shared" si="29"/>
        <v>26527.84</v>
      </c>
    </row>
    <row r="97" spans="1:12" ht="25.5" customHeight="1" x14ac:dyDescent="0.35">
      <c r="A97" s="13" t="s">
        <v>168</v>
      </c>
      <c r="B97" s="13" t="s">
        <v>169</v>
      </c>
      <c r="C97" s="16">
        <v>0</v>
      </c>
      <c r="D97" s="16">
        <v>1038320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19143.97</v>
      </c>
      <c r="L97" s="16">
        <f t="shared" si="29"/>
        <v>19143.97</v>
      </c>
    </row>
    <row r="98" spans="1:12" ht="25.5" customHeight="1" x14ac:dyDescent="0.35">
      <c r="A98" s="13" t="s">
        <v>170</v>
      </c>
      <c r="B98" s="13" t="s">
        <v>171</v>
      </c>
      <c r="C98" s="16">
        <v>1300000</v>
      </c>
      <c r="D98" s="16">
        <v>-150000</v>
      </c>
      <c r="E98" s="16">
        <v>0</v>
      </c>
      <c r="F98" s="16">
        <v>0</v>
      </c>
      <c r="G98" s="16">
        <v>0</v>
      </c>
      <c r="H98" s="16">
        <v>0</v>
      </c>
      <c r="I98" s="16">
        <v>300000</v>
      </c>
      <c r="J98" s="16">
        <v>54371.9</v>
      </c>
      <c r="K98" s="16">
        <v>83275.570000000007</v>
      </c>
      <c r="L98" s="16">
        <f t="shared" si="29"/>
        <v>437647.47000000003</v>
      </c>
    </row>
    <row r="99" spans="1:12" ht="25.5" customHeight="1" x14ac:dyDescent="0.35">
      <c r="A99" s="7">
        <v>2.6</v>
      </c>
      <c r="B99" s="7" t="s">
        <v>172</v>
      </c>
      <c r="C99" s="8">
        <f>C100+C106+C109+C111+C114+C118</f>
        <v>77161170</v>
      </c>
      <c r="D99" s="8">
        <f>D100+D106+D109+D111+D114+D118</f>
        <v>3400952.15</v>
      </c>
      <c r="E99" s="8">
        <f>E100+E106+E109+E111+E114+E118</f>
        <v>0</v>
      </c>
      <c r="F99" s="8">
        <f t="shared" ref="F99:K99" si="35">F100+F106+F109+F111+F114+F118</f>
        <v>0</v>
      </c>
      <c r="G99" s="8">
        <f t="shared" si="35"/>
        <v>0</v>
      </c>
      <c r="H99" s="8">
        <f t="shared" si="35"/>
        <v>0</v>
      </c>
      <c r="I99" s="8">
        <f t="shared" si="35"/>
        <v>725311.47</v>
      </c>
      <c r="J99" s="8">
        <f t="shared" si="35"/>
        <v>1286779.1199999999</v>
      </c>
      <c r="K99" s="8">
        <f t="shared" si="35"/>
        <v>179892.28</v>
      </c>
      <c r="L99" s="8">
        <f>L100+L106+L109+L111+L114+L118</f>
        <v>2191982.87</v>
      </c>
    </row>
    <row r="100" spans="1:12" ht="25.5" customHeight="1" x14ac:dyDescent="0.35">
      <c r="A100" s="10" t="s">
        <v>173</v>
      </c>
      <c r="B100" s="11" t="s">
        <v>174</v>
      </c>
      <c r="C100" s="12">
        <f>SUM(C101:C105)</f>
        <v>15500000</v>
      </c>
      <c r="D100" s="12">
        <f>SUM(D101:D105)</f>
        <v>3380952.15</v>
      </c>
      <c r="E100" s="12">
        <f>SUM(E101:E105)</f>
        <v>0</v>
      </c>
      <c r="F100" s="12">
        <f t="shared" ref="F100:K100" si="36">SUM(F101:F105)</f>
        <v>0</v>
      </c>
      <c r="G100" s="12">
        <f t="shared" si="36"/>
        <v>0</v>
      </c>
      <c r="H100" s="12">
        <f t="shared" si="36"/>
        <v>0</v>
      </c>
      <c r="I100" s="12">
        <f t="shared" si="36"/>
        <v>646369.47</v>
      </c>
      <c r="J100" s="12">
        <f t="shared" si="36"/>
        <v>1265784.1199999999</v>
      </c>
      <c r="K100" s="12">
        <f t="shared" si="36"/>
        <v>179892.28</v>
      </c>
      <c r="L100" s="12">
        <f>SUM(L101:L105)</f>
        <v>2092045.8699999999</v>
      </c>
    </row>
    <row r="101" spans="1:12" ht="25.5" customHeight="1" x14ac:dyDescent="0.35">
      <c r="A101" s="13" t="s">
        <v>175</v>
      </c>
      <c r="B101" s="13" t="s">
        <v>176</v>
      </c>
      <c r="C101" s="16">
        <v>1000000</v>
      </c>
      <c r="D101" s="16">
        <v>3370952.15</v>
      </c>
      <c r="E101" s="16">
        <v>0</v>
      </c>
      <c r="F101" s="16">
        <v>0</v>
      </c>
      <c r="G101" s="16">
        <v>0</v>
      </c>
      <c r="H101" s="16">
        <v>0</v>
      </c>
      <c r="I101" s="16">
        <v>36000.03</v>
      </c>
      <c r="J101" s="16">
        <v>0</v>
      </c>
      <c r="K101" s="16">
        <v>92808.28</v>
      </c>
      <c r="L101" s="16">
        <f t="shared" ref="L101:L105" si="37">SUM(E101:K101)</f>
        <v>128808.31</v>
      </c>
    </row>
    <row r="102" spans="1:12" ht="25.5" customHeight="1" x14ac:dyDescent="0.35">
      <c r="A102" s="13" t="s">
        <v>177</v>
      </c>
      <c r="B102" s="13" t="s">
        <v>178</v>
      </c>
      <c r="C102" s="16">
        <v>0</v>
      </c>
      <c r="D102" s="16">
        <v>79500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87084</v>
      </c>
      <c r="L102" s="16">
        <f t="shared" si="37"/>
        <v>87084</v>
      </c>
    </row>
    <row r="103" spans="1:12" ht="25.5" customHeight="1" x14ac:dyDescent="0.35">
      <c r="A103" s="13" t="s">
        <v>179</v>
      </c>
      <c r="B103" s="13" t="s">
        <v>180</v>
      </c>
      <c r="C103" s="16">
        <v>13300000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394275.95</v>
      </c>
      <c r="J103" s="16">
        <v>1091434.1499999999</v>
      </c>
      <c r="K103" s="16">
        <v>0</v>
      </c>
      <c r="L103" s="16">
        <f t="shared" si="37"/>
        <v>1485710.0999999999</v>
      </c>
    </row>
    <row r="104" spans="1:12" ht="25.5" customHeight="1" x14ac:dyDescent="0.35">
      <c r="A104" s="13" t="s">
        <v>181</v>
      </c>
      <c r="B104" s="13" t="s">
        <v>182</v>
      </c>
      <c r="C104" s="16">
        <v>1200000</v>
      </c>
      <c r="D104" s="16">
        <v>-99500</v>
      </c>
      <c r="E104" s="16">
        <v>0</v>
      </c>
      <c r="F104" s="16">
        <v>0</v>
      </c>
      <c r="G104" s="16">
        <v>0</v>
      </c>
      <c r="H104" s="16">
        <v>0</v>
      </c>
      <c r="I104" s="16">
        <v>216093.49</v>
      </c>
      <c r="J104" s="16">
        <v>174349.97</v>
      </c>
      <c r="K104" s="16">
        <v>0</v>
      </c>
      <c r="L104" s="16">
        <f t="shared" si="37"/>
        <v>390443.45999999996</v>
      </c>
    </row>
    <row r="105" spans="1:12" ht="25.5" customHeight="1" x14ac:dyDescent="0.35">
      <c r="A105" s="13" t="s">
        <v>183</v>
      </c>
      <c r="B105" s="13" t="s">
        <v>184</v>
      </c>
      <c r="C105" s="16">
        <v>0</v>
      </c>
      <c r="D105" s="16">
        <v>30000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f t="shared" si="37"/>
        <v>0</v>
      </c>
    </row>
    <row r="106" spans="1:12" ht="25.5" customHeight="1" x14ac:dyDescent="0.35">
      <c r="A106" s="10" t="s">
        <v>185</v>
      </c>
      <c r="B106" s="11" t="s">
        <v>186</v>
      </c>
      <c r="C106" s="12">
        <f>SUM(C107:C108)</f>
        <v>800000</v>
      </c>
      <c r="D106" s="12">
        <f>SUM(D107:D108)</f>
        <v>0</v>
      </c>
      <c r="E106" s="12">
        <f>SUM(E107:E108)</f>
        <v>0</v>
      </c>
      <c r="F106" s="12">
        <f t="shared" ref="F106:K106" si="38">SUM(F107:F108)</f>
        <v>0</v>
      </c>
      <c r="G106" s="12">
        <f t="shared" si="38"/>
        <v>0</v>
      </c>
      <c r="H106" s="12">
        <f t="shared" si="38"/>
        <v>0</v>
      </c>
      <c r="I106" s="12">
        <f t="shared" si="38"/>
        <v>78942</v>
      </c>
      <c r="J106" s="12">
        <f t="shared" si="38"/>
        <v>0</v>
      </c>
      <c r="K106" s="12">
        <f t="shared" si="38"/>
        <v>0</v>
      </c>
      <c r="L106" s="12">
        <f>SUM(L107:L108)</f>
        <v>78942</v>
      </c>
    </row>
    <row r="107" spans="1:12" ht="25.5" customHeight="1" x14ac:dyDescent="0.35">
      <c r="A107" s="13" t="s">
        <v>187</v>
      </c>
      <c r="B107" s="13" t="s">
        <v>188</v>
      </c>
      <c r="C107" s="16">
        <v>300000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f t="shared" ref="L107:L108" si="39">SUM(E107:K107)</f>
        <v>0</v>
      </c>
    </row>
    <row r="108" spans="1:12" ht="25.5" customHeight="1" x14ac:dyDescent="0.35">
      <c r="A108" s="13" t="s">
        <v>189</v>
      </c>
      <c r="B108" s="13" t="s">
        <v>190</v>
      </c>
      <c r="C108" s="16">
        <v>500000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78942</v>
      </c>
      <c r="J108" s="16">
        <v>0</v>
      </c>
      <c r="K108" s="16">
        <v>0</v>
      </c>
      <c r="L108" s="16">
        <f t="shared" si="39"/>
        <v>78942</v>
      </c>
    </row>
    <row r="109" spans="1:12" ht="25.5" customHeight="1" x14ac:dyDescent="0.35">
      <c r="A109" s="10" t="s">
        <v>191</v>
      </c>
      <c r="B109" s="11" t="s">
        <v>192</v>
      </c>
      <c r="C109" s="12">
        <f>SUM(C110)</f>
        <v>5015170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f>SUM(L110)</f>
        <v>0</v>
      </c>
    </row>
    <row r="110" spans="1:12" ht="25.5" customHeight="1" x14ac:dyDescent="0.35">
      <c r="A110" s="13" t="s">
        <v>193</v>
      </c>
      <c r="B110" s="13" t="s">
        <v>194</v>
      </c>
      <c r="C110" s="16">
        <v>5015170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f t="shared" ref="L110" si="40">SUM(E110:K110)</f>
        <v>0</v>
      </c>
    </row>
    <row r="111" spans="1:12" ht="25.5" customHeight="1" x14ac:dyDescent="0.35">
      <c r="A111" s="10" t="s">
        <v>195</v>
      </c>
      <c r="B111" s="11" t="s">
        <v>196</v>
      </c>
      <c r="C111" s="12">
        <f>SUM(C112:C113)</f>
        <v>53100000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f>SUM(L112:L113)</f>
        <v>0</v>
      </c>
    </row>
    <row r="112" spans="1:12" ht="25.5" customHeight="1" x14ac:dyDescent="0.35">
      <c r="A112" s="13" t="s">
        <v>197</v>
      </c>
      <c r="B112" s="13" t="s">
        <v>198</v>
      </c>
      <c r="C112" s="16">
        <v>53000000</v>
      </c>
      <c r="D112" s="16">
        <v>-500000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f t="shared" ref="L112:L113" si="41">SUM(E112:K112)</f>
        <v>0</v>
      </c>
    </row>
    <row r="113" spans="1:13" ht="25.5" customHeight="1" x14ac:dyDescent="0.35">
      <c r="A113" s="13" t="s">
        <v>199</v>
      </c>
      <c r="B113" s="13" t="s">
        <v>200</v>
      </c>
      <c r="C113" s="16">
        <v>100000</v>
      </c>
      <c r="D113" s="16">
        <v>500000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f t="shared" si="41"/>
        <v>0</v>
      </c>
    </row>
    <row r="114" spans="1:13" ht="25.5" customHeight="1" x14ac:dyDescent="0.35">
      <c r="A114" s="10" t="s">
        <v>201</v>
      </c>
      <c r="B114" s="11" t="s">
        <v>202</v>
      </c>
      <c r="C114" s="12">
        <f>SUM(C115:C117)</f>
        <v>1481000</v>
      </c>
      <c r="D114" s="12">
        <f>SUM(D115:D117)</f>
        <v>20000</v>
      </c>
      <c r="E114" s="12">
        <f>SUM(E115:E117)</f>
        <v>0</v>
      </c>
      <c r="F114" s="12">
        <f t="shared" ref="F114:K114" si="42">SUM(F115:F117)</f>
        <v>0</v>
      </c>
      <c r="G114" s="12">
        <f t="shared" si="42"/>
        <v>0</v>
      </c>
      <c r="H114" s="12">
        <f t="shared" si="42"/>
        <v>0</v>
      </c>
      <c r="I114" s="12">
        <f t="shared" si="42"/>
        <v>0</v>
      </c>
      <c r="J114" s="12">
        <f t="shared" si="42"/>
        <v>20995</v>
      </c>
      <c r="K114" s="12">
        <f t="shared" si="42"/>
        <v>0</v>
      </c>
      <c r="L114" s="12">
        <f>SUM(L115:L117)</f>
        <v>20995</v>
      </c>
    </row>
    <row r="115" spans="1:13" ht="25.5" customHeight="1" x14ac:dyDescent="0.35">
      <c r="A115" s="13" t="s">
        <v>203</v>
      </c>
      <c r="B115" s="13" t="s">
        <v>204</v>
      </c>
      <c r="C115" s="16">
        <v>1081000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f t="shared" ref="L115:L117" si="43">SUM(E115:K115)</f>
        <v>0</v>
      </c>
    </row>
    <row r="116" spans="1:13" ht="25.5" customHeight="1" x14ac:dyDescent="0.35">
      <c r="A116" s="13" t="s">
        <v>205</v>
      </c>
      <c r="B116" s="13" t="s">
        <v>206</v>
      </c>
      <c r="C116" s="16">
        <v>400000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f t="shared" si="43"/>
        <v>0</v>
      </c>
    </row>
    <row r="117" spans="1:13" ht="25.5" customHeight="1" x14ac:dyDescent="0.35">
      <c r="A117" s="13" t="s">
        <v>207</v>
      </c>
      <c r="B117" s="13" t="s">
        <v>208</v>
      </c>
      <c r="C117" s="16">
        <v>0</v>
      </c>
      <c r="D117" s="16">
        <v>20000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20995</v>
      </c>
      <c r="K117" s="16">
        <v>0</v>
      </c>
      <c r="L117" s="16">
        <f t="shared" si="43"/>
        <v>20995</v>
      </c>
    </row>
    <row r="118" spans="1:13" ht="25.5" customHeight="1" x14ac:dyDescent="0.35">
      <c r="A118" s="10" t="s">
        <v>209</v>
      </c>
      <c r="B118" s="11" t="s">
        <v>210</v>
      </c>
      <c r="C118" s="12">
        <f>SUM(C119)</f>
        <v>1265000</v>
      </c>
      <c r="D118" s="12">
        <f>SUM(D119)</f>
        <v>0</v>
      </c>
      <c r="E118" s="12">
        <f>SUM(E119)</f>
        <v>0</v>
      </c>
      <c r="F118" s="12">
        <f t="shared" ref="F118:K118" si="44">SUM(F119)</f>
        <v>0</v>
      </c>
      <c r="G118" s="12">
        <f t="shared" si="44"/>
        <v>0</v>
      </c>
      <c r="H118" s="12">
        <f t="shared" si="44"/>
        <v>0</v>
      </c>
      <c r="I118" s="12">
        <f t="shared" si="44"/>
        <v>0</v>
      </c>
      <c r="J118" s="12">
        <f t="shared" si="44"/>
        <v>0</v>
      </c>
      <c r="K118" s="12">
        <f t="shared" si="44"/>
        <v>0</v>
      </c>
      <c r="L118" s="12">
        <f>SUM(L119)</f>
        <v>0</v>
      </c>
    </row>
    <row r="119" spans="1:13" ht="25.5" customHeight="1" x14ac:dyDescent="0.35">
      <c r="A119" s="13" t="s">
        <v>211</v>
      </c>
      <c r="B119" s="13" t="s">
        <v>212</v>
      </c>
      <c r="C119" s="16">
        <v>1265000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f t="shared" ref="L119" si="45">SUM(E119:K119)</f>
        <v>0</v>
      </c>
    </row>
    <row r="120" spans="1:13" s="6" customFormat="1" ht="25.5" customHeight="1" x14ac:dyDescent="0.35">
      <c r="A120" s="19" t="s">
        <v>213</v>
      </c>
      <c r="B120" s="20"/>
      <c r="C120" s="21">
        <f t="shared" ref="C120:K120" si="46">+C99+C63+C30+C18</f>
        <v>732953903</v>
      </c>
      <c r="D120" s="22">
        <f t="shared" si="46"/>
        <v>-45802268.160000004</v>
      </c>
      <c r="E120" s="21">
        <f t="shared" si="46"/>
        <v>0</v>
      </c>
      <c r="F120" s="21">
        <f t="shared" si="46"/>
        <v>23157045.379999999</v>
      </c>
      <c r="G120" s="21">
        <f t="shared" si="46"/>
        <v>19488867.140000001</v>
      </c>
      <c r="H120" s="21">
        <f t="shared" si="46"/>
        <v>22501073.039999999</v>
      </c>
      <c r="I120" s="21">
        <f t="shared" si="46"/>
        <v>29733241.310000002</v>
      </c>
      <c r="J120" s="21">
        <f t="shared" si="46"/>
        <v>30993580.57</v>
      </c>
      <c r="K120" s="21">
        <f t="shared" si="46"/>
        <v>34202237.269999996</v>
      </c>
      <c r="L120" s="22">
        <f>+L99+L63+L30+L18</f>
        <v>160075844.71000001</v>
      </c>
      <c r="M120" s="1"/>
    </row>
    <row r="121" spans="1:13" ht="25.5" customHeight="1" x14ac:dyDescent="0.35">
      <c r="K121" s="18"/>
    </row>
    <row r="122" spans="1:13" ht="0.75" customHeight="1" x14ac:dyDescent="0.35">
      <c r="K122" s="23"/>
    </row>
    <row r="123" spans="1:13" ht="25.5" customHeight="1" x14ac:dyDescent="0.35">
      <c r="A123" s="24" t="s">
        <v>214</v>
      </c>
    </row>
    <row r="124" spans="1:13" ht="25.5" customHeight="1" x14ac:dyDescent="0.35">
      <c r="A124" s="10">
        <v>4.0999999999999996</v>
      </c>
      <c r="B124" s="11" t="s">
        <v>215</v>
      </c>
      <c r="C124" s="25">
        <f>SUM(C125:C126)</f>
        <v>0</v>
      </c>
      <c r="D124" s="25">
        <f t="shared" ref="D124:K124" si="47">SUM(D125:D126)</f>
        <v>0</v>
      </c>
      <c r="E124" s="25">
        <f t="shared" si="47"/>
        <v>0</v>
      </c>
      <c r="F124" s="25">
        <f t="shared" si="47"/>
        <v>0</v>
      </c>
      <c r="G124" s="25">
        <f t="shared" si="47"/>
        <v>0</v>
      </c>
      <c r="H124" s="25">
        <f t="shared" si="47"/>
        <v>0</v>
      </c>
      <c r="I124" s="25">
        <f t="shared" si="47"/>
        <v>0</v>
      </c>
      <c r="J124" s="25">
        <f t="shared" si="47"/>
        <v>0</v>
      </c>
      <c r="K124" s="25">
        <f t="shared" si="47"/>
        <v>0</v>
      </c>
      <c r="L124" s="25">
        <f>SUM(L125:L126)</f>
        <v>0</v>
      </c>
    </row>
    <row r="125" spans="1:13" ht="25.5" customHeight="1" x14ac:dyDescent="0.35">
      <c r="A125" s="2" t="s">
        <v>217</v>
      </c>
      <c r="B125" s="26" t="s">
        <v>218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0</v>
      </c>
      <c r="K125" s="27">
        <v>0</v>
      </c>
      <c r="L125" s="16">
        <f t="shared" ref="L125:L127" si="48">SUM(E125:K125)</f>
        <v>0</v>
      </c>
    </row>
    <row r="126" spans="1:13" ht="25.5" customHeight="1" x14ac:dyDescent="0.35">
      <c r="A126" s="2" t="s">
        <v>219</v>
      </c>
      <c r="B126" s="26" t="s">
        <v>220</v>
      </c>
      <c r="C126" s="27">
        <v>0</v>
      </c>
      <c r="D126" s="27">
        <v>0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0</v>
      </c>
      <c r="K126" s="27">
        <v>0</v>
      </c>
      <c r="L126" s="16">
        <f t="shared" si="48"/>
        <v>0</v>
      </c>
    </row>
    <row r="127" spans="1:13" ht="8.25" customHeight="1" x14ac:dyDescent="0.35">
      <c r="C127" s="27"/>
      <c r="D127" s="27"/>
      <c r="E127" s="27"/>
      <c r="F127" s="27"/>
      <c r="G127" s="27"/>
      <c r="H127" s="27"/>
      <c r="I127" s="27"/>
      <c r="J127" s="27"/>
      <c r="K127" s="27"/>
      <c r="L127" s="16">
        <f t="shared" si="48"/>
        <v>0</v>
      </c>
    </row>
    <row r="128" spans="1:13" ht="25.5" customHeight="1" x14ac:dyDescent="0.35">
      <c r="A128" s="10">
        <v>4.2</v>
      </c>
      <c r="B128" s="11" t="s">
        <v>221</v>
      </c>
      <c r="C128" s="25">
        <f>SUM(C129:C130)</f>
        <v>0</v>
      </c>
      <c r="D128" s="25">
        <f t="shared" ref="D128:K128" si="49">SUM(D129:D130)</f>
        <v>0</v>
      </c>
      <c r="E128" s="25">
        <f t="shared" si="49"/>
        <v>0</v>
      </c>
      <c r="F128" s="25">
        <f t="shared" si="49"/>
        <v>0</v>
      </c>
      <c r="G128" s="25">
        <f t="shared" si="49"/>
        <v>0</v>
      </c>
      <c r="H128" s="25">
        <f t="shared" si="49"/>
        <v>0</v>
      </c>
      <c r="I128" s="25">
        <f t="shared" si="49"/>
        <v>0</v>
      </c>
      <c r="J128" s="25">
        <f t="shared" si="49"/>
        <v>0</v>
      </c>
      <c r="K128" s="25">
        <f t="shared" si="49"/>
        <v>0</v>
      </c>
      <c r="L128" s="25">
        <f>SUM(L129:L130)</f>
        <v>0</v>
      </c>
    </row>
    <row r="129" spans="1:12" ht="25.5" customHeight="1" x14ac:dyDescent="0.35">
      <c r="A129" s="2" t="s">
        <v>222</v>
      </c>
      <c r="B129" s="1" t="s">
        <v>223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16">
        <f t="shared" ref="L129:L131" si="50">SUM(E129:K129)</f>
        <v>0</v>
      </c>
    </row>
    <row r="130" spans="1:12" ht="25.5" customHeight="1" x14ac:dyDescent="0.35">
      <c r="A130" s="2" t="s">
        <v>224</v>
      </c>
      <c r="B130" s="1" t="s">
        <v>225</v>
      </c>
      <c r="C130" s="27">
        <v>0</v>
      </c>
      <c r="D130" s="27">
        <v>0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16">
        <f t="shared" si="50"/>
        <v>0</v>
      </c>
    </row>
    <row r="131" spans="1:12" ht="14.25" customHeight="1" x14ac:dyDescent="0.35">
      <c r="C131" s="27"/>
      <c r="D131" s="27"/>
      <c r="E131" s="27"/>
      <c r="F131" s="27"/>
      <c r="G131" s="27"/>
      <c r="H131" s="27"/>
      <c r="I131" s="27"/>
      <c r="J131" s="27"/>
      <c r="K131" s="27"/>
      <c r="L131" s="16">
        <f t="shared" si="50"/>
        <v>0</v>
      </c>
    </row>
    <row r="132" spans="1:12" ht="25.5" customHeight="1" x14ac:dyDescent="0.35">
      <c r="A132" s="10">
        <v>4.3</v>
      </c>
      <c r="B132" s="11" t="s">
        <v>226</v>
      </c>
      <c r="C132" s="25">
        <f>SUM(C133)</f>
        <v>0</v>
      </c>
      <c r="D132" s="25">
        <f t="shared" ref="D132:K132" si="51">SUM(D133)</f>
        <v>0</v>
      </c>
      <c r="E132" s="25">
        <f t="shared" si="51"/>
        <v>0</v>
      </c>
      <c r="F132" s="25">
        <f t="shared" si="51"/>
        <v>0</v>
      </c>
      <c r="G132" s="25">
        <f t="shared" si="51"/>
        <v>0</v>
      </c>
      <c r="H132" s="25">
        <f t="shared" si="51"/>
        <v>0</v>
      </c>
      <c r="I132" s="25">
        <f t="shared" si="51"/>
        <v>0</v>
      </c>
      <c r="J132" s="25">
        <f t="shared" si="51"/>
        <v>0</v>
      </c>
      <c r="K132" s="25">
        <f t="shared" si="51"/>
        <v>0</v>
      </c>
      <c r="L132" s="25">
        <f>SUM(L133)</f>
        <v>0</v>
      </c>
    </row>
    <row r="133" spans="1:12" ht="25.5" customHeight="1" x14ac:dyDescent="0.35">
      <c r="A133" s="2" t="s">
        <v>227</v>
      </c>
      <c r="B133" s="26" t="s">
        <v>228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16">
        <f t="shared" ref="L133" si="52">SUM(E133:K133)</f>
        <v>0</v>
      </c>
    </row>
    <row r="134" spans="1:12" s="6" customFormat="1" ht="25.5" customHeight="1" x14ac:dyDescent="0.35">
      <c r="A134" s="19" t="s">
        <v>229</v>
      </c>
      <c r="B134" s="20"/>
      <c r="C134" s="28">
        <f>C132+C128+C124</f>
        <v>0</v>
      </c>
      <c r="D134" s="28">
        <f t="shared" ref="D134:K134" si="53">D132+D128+D124</f>
        <v>0</v>
      </c>
      <c r="E134" s="28">
        <f t="shared" si="53"/>
        <v>0</v>
      </c>
      <c r="F134" s="28">
        <f t="shared" si="53"/>
        <v>0</v>
      </c>
      <c r="G134" s="28">
        <f t="shared" si="53"/>
        <v>0</v>
      </c>
      <c r="H134" s="28">
        <f t="shared" si="53"/>
        <v>0</v>
      </c>
      <c r="I134" s="28">
        <f t="shared" si="53"/>
        <v>0</v>
      </c>
      <c r="J134" s="28">
        <f t="shared" si="53"/>
        <v>0</v>
      </c>
      <c r="K134" s="28">
        <f t="shared" si="53"/>
        <v>0</v>
      </c>
      <c r="L134" s="29">
        <f>+L124+L128+L132</f>
        <v>0</v>
      </c>
    </row>
    <row r="135" spans="1:12" ht="14.25" customHeight="1" x14ac:dyDescent="0.35">
      <c r="F135" s="30"/>
      <c r="G135" s="30"/>
      <c r="H135" s="30"/>
      <c r="I135" s="30"/>
      <c r="J135" s="30"/>
      <c r="K135" s="30"/>
      <c r="L135" s="16"/>
    </row>
    <row r="136" spans="1:12" s="6" customFormat="1" ht="25.5" customHeight="1" x14ac:dyDescent="0.35">
      <c r="A136" s="31" t="s">
        <v>230</v>
      </c>
      <c r="B136" s="32"/>
      <c r="C136" s="33">
        <f>C134+C120</f>
        <v>732953903</v>
      </c>
      <c r="D136" s="33">
        <f>D134+D120</f>
        <v>-45802268.160000004</v>
      </c>
      <c r="E136" s="34" t="s">
        <v>216</v>
      </c>
      <c r="F136" s="33">
        <f>F134+F120</f>
        <v>23157045.379999999</v>
      </c>
      <c r="G136" s="33">
        <f t="shared" ref="G136:K136" si="54">G134+G120</f>
        <v>19488867.140000001</v>
      </c>
      <c r="H136" s="33">
        <f t="shared" si="54"/>
        <v>22501073.039999999</v>
      </c>
      <c r="I136" s="33">
        <f t="shared" si="54"/>
        <v>29733241.310000002</v>
      </c>
      <c r="J136" s="33">
        <f t="shared" si="54"/>
        <v>30993580.57</v>
      </c>
      <c r="K136" s="33">
        <f t="shared" si="54"/>
        <v>34202237.269999996</v>
      </c>
      <c r="L136" s="36">
        <f>+L120+L134</f>
        <v>160075844.71000001</v>
      </c>
    </row>
    <row r="137" spans="1:12" ht="12" x14ac:dyDescent="0.3">
      <c r="G137" s="35"/>
      <c r="H137" s="35"/>
      <c r="I137" s="35"/>
      <c r="J137" s="35"/>
    </row>
    <row r="138" spans="1:12" x14ac:dyDescent="0.35">
      <c r="A138" s="2" t="s">
        <v>235</v>
      </c>
    </row>
    <row r="142" spans="1:12" x14ac:dyDescent="0.35">
      <c r="A142" s="37"/>
      <c r="B142" s="38"/>
      <c r="K142" s="38"/>
      <c r="L142" s="38"/>
    </row>
    <row r="143" spans="1:12" ht="14" x14ac:dyDescent="0.35">
      <c r="A143" s="50" t="s">
        <v>236</v>
      </c>
      <c r="B143" s="50"/>
      <c r="K143" s="49" t="s">
        <v>238</v>
      </c>
      <c r="L143" s="49"/>
    </row>
    <row r="144" spans="1:12" x14ac:dyDescent="0.35">
      <c r="A144" s="45" t="s">
        <v>237</v>
      </c>
      <c r="B144" s="45"/>
      <c r="K144" s="45" t="s">
        <v>239</v>
      </c>
      <c r="L144" s="45"/>
    </row>
    <row r="151" spans="1:12" x14ac:dyDescent="0.35">
      <c r="A151" s="43"/>
      <c r="B151" s="43"/>
      <c r="C151" s="43"/>
      <c r="D151" s="43"/>
      <c r="E151" s="45" t="s">
        <v>240</v>
      </c>
      <c r="F151" s="45"/>
      <c r="G151" s="45"/>
      <c r="H151" s="43"/>
      <c r="I151" s="43"/>
      <c r="J151" s="43"/>
      <c r="K151" s="43"/>
      <c r="L151" s="43"/>
    </row>
    <row r="152" spans="1:12" x14ac:dyDescent="0.3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</row>
    <row r="153" spans="1:12" x14ac:dyDescent="0.3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</row>
    <row r="154" spans="1:12" x14ac:dyDescent="0.35">
      <c r="A154" s="43"/>
      <c r="B154" s="43"/>
      <c r="C154" s="43"/>
      <c r="D154" s="43"/>
      <c r="E154" s="39"/>
      <c r="F154" s="39"/>
      <c r="G154" s="39"/>
      <c r="H154" s="43"/>
      <c r="I154" s="43"/>
      <c r="J154" s="43"/>
      <c r="K154" s="43"/>
      <c r="L154" s="43"/>
    </row>
    <row r="155" spans="1:12" ht="14" x14ac:dyDescent="0.35">
      <c r="B155" s="51"/>
      <c r="C155" s="51"/>
      <c r="D155" s="51"/>
      <c r="E155" s="50" t="s">
        <v>241</v>
      </c>
      <c r="F155" s="50"/>
      <c r="G155" s="50"/>
      <c r="H155" s="51"/>
      <c r="I155" s="51"/>
      <c r="J155" s="51"/>
      <c r="K155" s="51"/>
      <c r="L155" s="51"/>
    </row>
    <row r="156" spans="1:12" x14ac:dyDescent="0.35">
      <c r="E156" s="45" t="s">
        <v>242</v>
      </c>
      <c r="F156" s="45"/>
      <c r="G156" s="45"/>
    </row>
  </sheetData>
  <mergeCells count="13">
    <mergeCell ref="E156:G156"/>
    <mergeCell ref="E151:G151"/>
    <mergeCell ref="A16:B16"/>
    <mergeCell ref="A143:B143"/>
    <mergeCell ref="A144:B144"/>
    <mergeCell ref="E155:G155"/>
    <mergeCell ref="A10:L10"/>
    <mergeCell ref="A11:L11"/>
    <mergeCell ref="A12:L12"/>
    <mergeCell ref="A13:L13"/>
    <mergeCell ref="A14:L14"/>
    <mergeCell ref="K143:L143"/>
    <mergeCell ref="K144:L144"/>
  </mergeCells>
  <pageMargins left="0.31496062992125984" right="0.15748031496062992" top="0.15748031496062992" bottom="0.27559055118110237" header="0.15748031496062992" footer="0.31496062992125984"/>
  <pageSetup scale="65" orientation="landscape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Julio</vt:lpstr>
      <vt:lpstr>Julio!Print_Titles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Geanny Rodríguez Méndez</cp:lastModifiedBy>
  <cp:revision/>
  <cp:lastPrinted>2022-08-31T14:51:54Z</cp:lastPrinted>
  <dcterms:created xsi:type="dcterms:W3CDTF">2015-06-05T18:17:20Z</dcterms:created>
  <dcterms:modified xsi:type="dcterms:W3CDTF">2022-08-31T14:58:03Z</dcterms:modified>
  <cp:category/>
  <cp:contentStatus/>
</cp:coreProperties>
</file>