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PRESUPUESTO/3. Ejecucion Presupuestaria/Ejecucion 2022/10. Ejecución Octubre 2022/"/>
    </mc:Choice>
  </mc:AlternateContent>
  <xr:revisionPtr revIDLastSave="34" documentId="8_{666EA43D-6FF6-4F48-B7E1-38EEF808DC1D}" xr6:coauthVersionLast="47" xr6:coauthVersionMax="47" xr10:uidLastSave="{79505F03-8ECB-4C4A-BA04-7D47FD720FD6}"/>
  <bookViews>
    <workbookView xWindow="-108" yWindow="-108" windowWidth="23256" windowHeight="12576" xr2:uid="{00000000-000D-0000-FFFF-FFFF00000000}"/>
  </bookViews>
  <sheets>
    <sheet name="Enero-Octubre" sheetId="2" r:id="rId1"/>
  </sheets>
  <definedNames>
    <definedName name="_xlnm.Print_Area" localSheetId="0">'Enero-Octubre'!$A$1:$O$167</definedName>
    <definedName name="_xlnm.Print_Titles" localSheetId="0">'Enero-Octubre'!$1:$19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" i="2" l="1"/>
  <c r="O51" i="2"/>
  <c r="O130" i="2"/>
  <c r="O129" i="2" s="1"/>
  <c r="N129" i="2"/>
  <c r="M129" i="2"/>
  <c r="L129" i="2"/>
  <c r="K129" i="2"/>
  <c r="J129" i="2"/>
  <c r="I129" i="2"/>
  <c r="H129" i="2"/>
  <c r="G129" i="2"/>
  <c r="F129" i="2"/>
  <c r="E129" i="2"/>
  <c r="D129" i="2"/>
  <c r="O144" i="2" l="1"/>
  <c r="O142" i="2"/>
  <c r="O141" i="2"/>
  <c r="O140" i="2"/>
  <c r="O138" i="2"/>
  <c r="O137" i="2"/>
  <c r="O136" i="2"/>
  <c r="O128" i="2"/>
  <c r="O126" i="2"/>
  <c r="O125" i="2"/>
  <c r="O124" i="2"/>
  <c r="O123" i="2"/>
  <c r="O122" i="2"/>
  <c r="O120" i="2"/>
  <c r="O119" i="2"/>
  <c r="O117" i="2"/>
  <c r="O115" i="2"/>
  <c r="O114" i="2"/>
  <c r="O112" i="2"/>
  <c r="O111" i="2"/>
  <c r="O110" i="2"/>
  <c r="O109" i="2"/>
  <c r="O108" i="2"/>
  <c r="O105" i="2"/>
  <c r="O104" i="2"/>
  <c r="O103" i="2"/>
  <c r="O102" i="2"/>
  <c r="O100" i="2"/>
  <c r="O99" i="2"/>
  <c r="O97" i="2"/>
  <c r="O96" i="2"/>
  <c r="O94" i="2"/>
  <c r="O93" i="2"/>
  <c r="O92" i="2"/>
  <c r="O91" i="2"/>
  <c r="O89" i="2"/>
  <c r="O88" i="2"/>
  <c r="O87" i="2"/>
  <c r="O86" i="2"/>
  <c r="O84" i="2"/>
  <c r="O83" i="2"/>
  <c r="O82" i="2"/>
  <c r="O81" i="2"/>
  <c r="O80" i="2"/>
  <c r="O79" i="2"/>
  <c r="O77" i="2"/>
  <c r="O76" i="2"/>
  <c r="O75" i="2"/>
  <c r="O74" i="2"/>
  <c r="O72" i="2"/>
  <c r="O71" i="2"/>
  <c r="O70" i="2"/>
  <c r="O67" i="2"/>
  <c r="O66" i="2"/>
  <c r="O64" i="2"/>
  <c r="O63" i="2"/>
  <c r="O62" i="2"/>
  <c r="O61" i="2"/>
  <c r="O60" i="2"/>
  <c r="O58" i="2"/>
  <c r="O57" i="2"/>
  <c r="O55" i="2"/>
  <c r="O54" i="2"/>
  <c r="O52" i="2"/>
  <c r="O50" i="2"/>
  <c r="O49" i="2"/>
  <c r="O47" i="2"/>
  <c r="O46" i="2"/>
  <c r="O44" i="2"/>
  <c r="O43" i="2"/>
  <c r="O41" i="2"/>
  <c r="O40" i="2"/>
  <c r="O38" i="2"/>
  <c r="O37" i="2"/>
  <c r="O36" i="2"/>
  <c r="O35" i="2"/>
  <c r="O32" i="2"/>
  <c r="O31" i="2"/>
  <c r="O30" i="2"/>
  <c r="O28" i="2"/>
  <c r="O26" i="2"/>
  <c r="O25" i="2"/>
  <c r="O24" i="2"/>
  <c r="O23" i="2"/>
  <c r="N143" i="2"/>
  <c r="N139" i="2"/>
  <c r="N135" i="2"/>
  <c r="N127" i="2"/>
  <c r="N121" i="2"/>
  <c r="N113" i="2"/>
  <c r="N107" i="2"/>
  <c r="N98" i="2"/>
  <c r="N95" i="2"/>
  <c r="N90" i="2"/>
  <c r="N85" i="2"/>
  <c r="N78" i="2"/>
  <c r="N73" i="2"/>
  <c r="N69" i="2"/>
  <c r="N65" i="2"/>
  <c r="N59" i="2"/>
  <c r="N56" i="2"/>
  <c r="N53" i="2"/>
  <c r="N48" i="2"/>
  <c r="N45" i="2"/>
  <c r="N42" i="2"/>
  <c r="N39" i="2"/>
  <c r="N34" i="2"/>
  <c r="N29" i="2"/>
  <c r="N27" i="2"/>
  <c r="N22" i="2"/>
  <c r="N145" i="2" l="1"/>
  <c r="N106" i="2"/>
  <c r="N68" i="2"/>
  <c r="N33" i="2"/>
  <c r="N21" i="2"/>
  <c r="D59" i="2"/>
  <c r="D39" i="2"/>
  <c r="D118" i="2"/>
  <c r="D116" i="2"/>
  <c r="O65" i="2"/>
  <c r="M65" i="2"/>
  <c r="L65" i="2"/>
  <c r="K65" i="2"/>
  <c r="J65" i="2"/>
  <c r="I65" i="2"/>
  <c r="H65" i="2"/>
  <c r="G65" i="2"/>
  <c r="F65" i="2"/>
  <c r="E65" i="2"/>
  <c r="D65" i="2"/>
  <c r="M143" i="2"/>
  <c r="M139" i="2"/>
  <c r="M135" i="2"/>
  <c r="M127" i="2"/>
  <c r="M121" i="2"/>
  <c r="M113" i="2"/>
  <c r="M107" i="2"/>
  <c r="M98" i="2"/>
  <c r="M95" i="2"/>
  <c r="M90" i="2"/>
  <c r="M85" i="2"/>
  <c r="M78" i="2"/>
  <c r="M73" i="2"/>
  <c r="M69" i="2"/>
  <c r="M59" i="2"/>
  <c r="M56" i="2"/>
  <c r="M53" i="2"/>
  <c r="M48" i="2"/>
  <c r="M45" i="2"/>
  <c r="M42" i="2"/>
  <c r="M39" i="2"/>
  <c r="M34" i="2"/>
  <c r="M29" i="2"/>
  <c r="M27" i="2"/>
  <c r="M22" i="2"/>
  <c r="M106" i="2" l="1"/>
  <c r="N131" i="2"/>
  <c r="N147" i="2" s="1"/>
  <c r="M145" i="2"/>
  <c r="M21" i="2"/>
  <c r="M68" i="2"/>
  <c r="M33" i="2"/>
  <c r="O78" i="2"/>
  <c r="M131" i="2" l="1"/>
  <c r="M147" i="2" s="1"/>
  <c r="L143" i="2"/>
  <c r="L139" i="2"/>
  <c r="L135" i="2"/>
  <c r="L127" i="2"/>
  <c r="L121" i="2"/>
  <c r="L113" i="2"/>
  <c r="L107" i="2"/>
  <c r="L106" i="2" s="1"/>
  <c r="L98" i="2"/>
  <c r="L95" i="2"/>
  <c r="L90" i="2"/>
  <c r="L85" i="2"/>
  <c r="L78" i="2"/>
  <c r="L73" i="2"/>
  <c r="L69" i="2"/>
  <c r="L59" i="2"/>
  <c r="L56" i="2"/>
  <c r="L53" i="2"/>
  <c r="L48" i="2"/>
  <c r="L45" i="2"/>
  <c r="L42" i="2"/>
  <c r="L39" i="2"/>
  <c r="L34" i="2"/>
  <c r="L29" i="2"/>
  <c r="L27" i="2"/>
  <c r="L22" i="2"/>
  <c r="L145" i="2" l="1"/>
  <c r="L21" i="2"/>
  <c r="L68" i="2"/>
  <c r="L33" i="2"/>
  <c r="K29" i="2"/>
  <c r="K27" i="2"/>
  <c r="K22" i="2"/>
  <c r="O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O127" i="2"/>
  <c r="K127" i="2"/>
  <c r="J127" i="2"/>
  <c r="I127" i="2"/>
  <c r="H127" i="2"/>
  <c r="G127" i="2"/>
  <c r="F127" i="2"/>
  <c r="E127" i="2"/>
  <c r="D127" i="2"/>
  <c r="C127" i="2"/>
  <c r="K121" i="2"/>
  <c r="J121" i="2"/>
  <c r="I121" i="2"/>
  <c r="H121" i="2"/>
  <c r="G121" i="2"/>
  <c r="F121" i="2"/>
  <c r="E121" i="2"/>
  <c r="D121" i="2"/>
  <c r="C121" i="2"/>
  <c r="C118" i="2"/>
  <c r="O116" i="2"/>
  <c r="C116" i="2"/>
  <c r="K113" i="2"/>
  <c r="J113" i="2"/>
  <c r="I113" i="2"/>
  <c r="H113" i="2"/>
  <c r="G113" i="2"/>
  <c r="F113" i="2"/>
  <c r="E113" i="2"/>
  <c r="D113" i="2"/>
  <c r="C113" i="2"/>
  <c r="K107" i="2"/>
  <c r="J107" i="2"/>
  <c r="I107" i="2"/>
  <c r="H107" i="2"/>
  <c r="G107" i="2"/>
  <c r="G106" i="2" s="1"/>
  <c r="F107" i="2"/>
  <c r="F106" i="2" s="1"/>
  <c r="E107" i="2"/>
  <c r="D107" i="2"/>
  <c r="C107" i="2"/>
  <c r="K98" i="2"/>
  <c r="J98" i="2"/>
  <c r="I98" i="2"/>
  <c r="H98" i="2"/>
  <c r="G98" i="2"/>
  <c r="F98" i="2"/>
  <c r="E98" i="2"/>
  <c r="D98" i="2"/>
  <c r="C98" i="2"/>
  <c r="K95" i="2"/>
  <c r="J95" i="2"/>
  <c r="I95" i="2"/>
  <c r="H95" i="2"/>
  <c r="G95" i="2"/>
  <c r="F95" i="2"/>
  <c r="E95" i="2"/>
  <c r="D95" i="2"/>
  <c r="C95" i="2"/>
  <c r="K90" i="2"/>
  <c r="J90" i="2"/>
  <c r="I90" i="2"/>
  <c r="H90" i="2"/>
  <c r="G90" i="2"/>
  <c r="F90" i="2"/>
  <c r="E90" i="2"/>
  <c r="D90" i="2"/>
  <c r="C90" i="2"/>
  <c r="K85" i="2"/>
  <c r="J85" i="2"/>
  <c r="I85" i="2"/>
  <c r="H85" i="2"/>
  <c r="G85" i="2"/>
  <c r="F85" i="2"/>
  <c r="E85" i="2"/>
  <c r="D85" i="2"/>
  <c r="C85" i="2"/>
  <c r="K78" i="2"/>
  <c r="J78" i="2"/>
  <c r="I78" i="2"/>
  <c r="H78" i="2"/>
  <c r="G78" i="2"/>
  <c r="F78" i="2"/>
  <c r="E78" i="2"/>
  <c r="D78" i="2"/>
  <c r="C78" i="2"/>
  <c r="K73" i="2"/>
  <c r="J73" i="2"/>
  <c r="I73" i="2"/>
  <c r="H73" i="2"/>
  <c r="G73" i="2"/>
  <c r="F73" i="2"/>
  <c r="E73" i="2"/>
  <c r="D73" i="2"/>
  <c r="C73" i="2"/>
  <c r="K69" i="2"/>
  <c r="J69" i="2"/>
  <c r="I69" i="2"/>
  <c r="H69" i="2"/>
  <c r="G69" i="2"/>
  <c r="F69" i="2"/>
  <c r="E69" i="2"/>
  <c r="D69" i="2"/>
  <c r="C69" i="2"/>
  <c r="C65" i="2"/>
  <c r="K59" i="2"/>
  <c r="J59" i="2"/>
  <c r="I59" i="2"/>
  <c r="H59" i="2"/>
  <c r="G59" i="2"/>
  <c r="F59" i="2"/>
  <c r="E59" i="2"/>
  <c r="C59" i="2"/>
  <c r="K56" i="2"/>
  <c r="J56" i="2"/>
  <c r="I56" i="2"/>
  <c r="H56" i="2"/>
  <c r="G56" i="2"/>
  <c r="F56" i="2"/>
  <c r="E56" i="2"/>
  <c r="D56" i="2"/>
  <c r="C56" i="2"/>
  <c r="K53" i="2"/>
  <c r="J53" i="2"/>
  <c r="I53" i="2"/>
  <c r="H53" i="2"/>
  <c r="G53" i="2"/>
  <c r="F53" i="2"/>
  <c r="E53" i="2"/>
  <c r="D53" i="2"/>
  <c r="C53" i="2"/>
  <c r="K48" i="2"/>
  <c r="J48" i="2"/>
  <c r="I48" i="2"/>
  <c r="H48" i="2"/>
  <c r="G48" i="2"/>
  <c r="F48" i="2"/>
  <c r="E48" i="2"/>
  <c r="D48" i="2"/>
  <c r="C48" i="2"/>
  <c r="K45" i="2"/>
  <c r="J45" i="2"/>
  <c r="I45" i="2"/>
  <c r="H45" i="2"/>
  <c r="G45" i="2"/>
  <c r="F45" i="2"/>
  <c r="E45" i="2"/>
  <c r="D45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C39" i="2"/>
  <c r="K34" i="2"/>
  <c r="J34" i="2"/>
  <c r="I34" i="2"/>
  <c r="H34" i="2"/>
  <c r="G34" i="2"/>
  <c r="F34" i="2"/>
  <c r="E34" i="2"/>
  <c r="D34" i="2"/>
  <c r="C34" i="2"/>
  <c r="J29" i="2"/>
  <c r="I29" i="2"/>
  <c r="H29" i="2"/>
  <c r="G29" i="2"/>
  <c r="F29" i="2"/>
  <c r="E29" i="2"/>
  <c r="D29" i="2"/>
  <c r="C29" i="2"/>
  <c r="O27" i="2"/>
  <c r="J27" i="2"/>
  <c r="I27" i="2"/>
  <c r="H27" i="2"/>
  <c r="G27" i="2"/>
  <c r="F27" i="2"/>
  <c r="E27" i="2"/>
  <c r="D27" i="2"/>
  <c r="C27" i="2"/>
  <c r="J22" i="2"/>
  <c r="I22" i="2"/>
  <c r="H22" i="2"/>
  <c r="G22" i="2"/>
  <c r="F22" i="2"/>
  <c r="E22" i="2"/>
  <c r="D22" i="2"/>
  <c r="C22" i="2"/>
  <c r="H106" i="2" l="1"/>
  <c r="I106" i="2"/>
  <c r="J106" i="2"/>
  <c r="K106" i="2"/>
  <c r="H21" i="2"/>
  <c r="E106" i="2"/>
  <c r="D106" i="2"/>
  <c r="D68" i="2"/>
  <c r="L131" i="2"/>
  <c r="L147" i="2" s="1"/>
  <c r="I68" i="2"/>
  <c r="E33" i="2"/>
  <c r="D21" i="2"/>
  <c r="O139" i="2"/>
  <c r="E145" i="2"/>
  <c r="O118" i="2"/>
  <c r="I145" i="2"/>
  <c r="O29" i="2"/>
  <c r="E68" i="2"/>
  <c r="F21" i="2"/>
  <c r="H33" i="2"/>
  <c r="C106" i="2"/>
  <c r="J21" i="2"/>
  <c r="D33" i="2"/>
  <c r="I33" i="2"/>
  <c r="O56" i="2"/>
  <c r="O135" i="2"/>
  <c r="C68" i="2"/>
  <c r="J145" i="2"/>
  <c r="K21" i="2"/>
  <c r="J68" i="2"/>
  <c r="G68" i="2"/>
  <c r="E21" i="2"/>
  <c r="I21" i="2"/>
  <c r="F33" i="2"/>
  <c r="J33" i="2"/>
  <c r="H68" i="2"/>
  <c r="C145" i="2"/>
  <c r="G145" i="2"/>
  <c r="K145" i="2"/>
  <c r="F68" i="2"/>
  <c r="F145" i="2"/>
  <c r="C21" i="2"/>
  <c r="G21" i="2"/>
  <c r="C33" i="2"/>
  <c r="G33" i="2"/>
  <c r="O113" i="2"/>
  <c r="D145" i="2"/>
  <c r="H145" i="2"/>
  <c r="O121" i="2"/>
  <c r="O90" i="2"/>
  <c r="O69" i="2"/>
  <c r="O53" i="2"/>
  <c r="O48" i="2"/>
  <c r="O45" i="2"/>
  <c r="O42" i="2"/>
  <c r="O39" i="2"/>
  <c r="O22" i="2"/>
  <c r="O107" i="2"/>
  <c r="O98" i="2"/>
  <c r="O95" i="2"/>
  <c r="K68" i="2"/>
  <c r="O85" i="2"/>
  <c r="O73" i="2"/>
  <c r="O59" i="2"/>
  <c r="K33" i="2"/>
  <c r="O34" i="2"/>
  <c r="O106" i="2" l="1"/>
  <c r="D131" i="2"/>
  <c r="D147" i="2" s="1"/>
  <c r="I131" i="2"/>
  <c r="I147" i="2" s="1"/>
  <c r="O145" i="2"/>
  <c r="F131" i="2"/>
  <c r="F147" i="2" s="1"/>
  <c r="E131" i="2"/>
  <c r="H131" i="2"/>
  <c r="H147" i="2" s="1"/>
  <c r="G131" i="2"/>
  <c r="G147" i="2" s="1"/>
  <c r="O21" i="2"/>
  <c r="C131" i="2"/>
  <c r="C147" i="2" s="1"/>
  <c r="J131" i="2"/>
  <c r="J147" i="2" s="1"/>
  <c r="K131" i="2"/>
  <c r="K147" i="2" s="1"/>
  <c r="O68" i="2"/>
  <c r="O33" i="2"/>
  <c r="O131" i="2" l="1"/>
  <c r="O147" i="2" s="1"/>
</calcChain>
</file>

<file path=xl/sharedStrings.xml><?xml version="1.0" encoding="utf-8"?>
<sst xmlns="http://schemas.openxmlformats.org/spreadsheetml/2006/main" count="264" uniqueCount="264">
  <si>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</si>
  <si>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</si>
  <si>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</si>
  <si>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</si>
  <si>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</si>
  <si>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</si>
  <si>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</si>
  <si>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</si>
  <si>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</si>
  <si>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</si>
  <si>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</si>
  <si>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</si>
  <si>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</si>
  <si>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</si>
  <si>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</si>
  <si>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</si>
  <si>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</si>
  <si>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</si>
  <si>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</si>
  <si>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</si>
  <si>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</si>
  <si>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</si>
  <si>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</si>
  <si>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</si>
  <si>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</si>
  <si>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</si>
  <si>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</si>
  <si>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</si>
  <si>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</si>
  <si>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</si>
  <si>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</si>
  <si>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</si>
  <si>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</si>
  <si>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</si>
  <si>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</si>
  <si>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</si>
  <si>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</si>
  <si>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</si>
  <si>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</si>
  <si>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</si>
  <si>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</si>
  <si>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</si>
  <si>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</si>
  <si>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</si>
  <si>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</si>
  <si>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</si>
  <si>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</si>
  <si>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</si>
  <si>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</si>
  <si>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</si>
  <si>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</si>
  <si>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</si>
  <si>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</si>
  <si>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</si>
  <si>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</si>
  <si>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</si>
  <si>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</si>
  <si>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</si>
  <si>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</si>
  <si>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</si>
  <si>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</si>
  <si>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</si>
  <si>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</si>
  <si>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</si>
  <si>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</si>
  <si>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</si>
  <si>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</si>
  <si>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</si>
  <si>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</si>
  <si>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</si>
  <si>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</si>
  <si>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</si>
  <si>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</si>
  <si>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</si>
  <si>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</si>
  <si>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</si>
  <si>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</si>
  <si>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</si>
  <si>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</si>
  <si>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</si>
  <si>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</si>
  <si>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</si>
  <si>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</si>
  <si>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</si>
  <si>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</si>
  <si>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</si>
  <si>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</si>
  <si>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</si>
  <si>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</si>
  <si>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</si>
  <si>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</si>
  <si>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</si>
  <si>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</si>
  <si>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</si>
  <si>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</si>
  <si>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</si>
  <si>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</si>
  <si>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</si>
  <si>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</si>
  <si>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</si>
  <si>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</si>
  <si>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</si>
  <si>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</si>
  <si>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</si>
  <si>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</si>
  <si>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</si>
  <si>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</si>
  <si>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</si>
  <si>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</si>
  <si>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</si>
  <si>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</si>
  <si>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</si>
  <si>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</si>
  <si>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</si>
  <si>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</si>
  <si>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</si>
  <si>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</si>
  <si>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</si>
  <si>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</si>
  <si>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</si>
  <si>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</si>
  <si>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</si>
  <si>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</si>
  <si>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</si>
  <si>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</si>
  <si>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</si>
  <si>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</si>
  <si>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</si>
  <si>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</si>
  <si>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</si>
  <si>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</si>
  <si>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</si>
  <si>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</si>
  <si>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</si>
  <si>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</si>
  <si>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</si>
  <si>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</si>
  <si>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</si>
  <si>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</si>
  <si>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</si>
  <si>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</si>
  <si>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</si>
  <si>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</si>
  <si>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</si>
  <si>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</si>
  <si>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</si>
  <si>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</si>
  <si>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</si>
  <si>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</si>
  <si>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</si>
  <si>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</si>
  <si>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</si>
  <si>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</si>
  <si>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</si>
  <si>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</si>
  <si>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</si>
  <si>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</si>
  <si>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</si>
  <si>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</si>
  <si>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</si>
  <si>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</si>
  <si>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</si>
  <si>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</si>
  <si>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</si>
  <si>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</si>
  <si>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</si>
  <si>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</si>
  <si>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</si>
  <si>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</si>
  <si>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</si>
  <si>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</si>
  <si>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</si>
  <si>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</si>
  <si>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</si>
  <si>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</si>
  <si>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</si>
  <si>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</si>
  <si>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</si>
  <si>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</si>
  <si>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</si>
  <si>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</si>
  <si>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</si>
  <si>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</si>
  <si>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</si>
  <si>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</si>
  <si>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</si>
  <si>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</si>
  <si>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</si>
  <si>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</si>
  <si>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</si>
  <si>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</si>
  <si>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</si>
  <si>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</si>
  <si>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</si>
  <si>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</si>
  <si>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</si>
  <si>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</si>
  <si>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</si>
  <si>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</si>
  <si>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</si>
  <si>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</si>
  <si>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</si>
  <si>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</si>
  <si>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</si>
  <si>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</si>
  <si>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</si>
  <si>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</si>
  <si>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</si>
  <si>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</si>
  <si>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</si>
  <si>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</si>
  <si>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</si>
  <si>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</si>
  <si>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</si>
  <si>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</si>
  <si>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</si>
  <si>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</si>
  <si>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</si>
  <si>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</si>
  <si>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</si>
  <si>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</si>
  <si>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</si>
  <si>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</si>
  <si>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</si>
  <si>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</si>
  <si>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</si>
  <si>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</si>
  <si>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</si>
  <si>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</si>
  <si>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</si>
  <si>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</si>
  <si>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</si>
  <si>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</si>
  <si>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</si>
  <si>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</si>
  <si>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Preparado por</t>
  </si>
  <si>
    <t>Arosa Echenique</t>
  </si>
  <si>
    <t>Analista de Presupuesto</t>
  </si>
  <si>
    <t>Mildred Rodríguez</t>
  </si>
  <si>
    <t>Encargada Financiera</t>
  </si>
  <si>
    <t>Aprobado por</t>
  </si>
  <si>
    <t>José Mañón Mañón</t>
  </si>
  <si>
    <t>Encargado Administrativo y Financiero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</si>
  <si>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</si>
  <si>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</si>
  <si>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</si>
  <si>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</si>
  <si>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</si>
  <si>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</si>
  <si>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</si>
  <si>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</si>
  <si>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</si>
  <si>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</si>
  <si>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</si>
  <si>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EJECUCIÓN DE GASTOS Y APLICACIONES FINANCIERAS ENERO A OCTUBRE 2022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</si>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</sst>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/>
    </xf>
    <xf numFmtId="164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164" fontId="6" fillId="3" borderId="0" xfId="1" applyFont="1" applyFill="1" applyAlignment="1">
      <alignment horizontal="center" vertical="center" shrinkToFit="1"/>
    </xf>
    <xf numFmtId="164" fontId="6" fillId="3" borderId="0" xfId="1" applyFont="1" applyFill="1" applyAlignment="1">
      <alignment horizontal="right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164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9" fillId="0" borderId="0" xfId="1" applyFont="1" applyFill="1" applyAlignment="1">
      <alignment horizontal="right" vertical="center" shrinkToFit="1"/>
    </xf>
    <xf numFmtId="164" fontId="9" fillId="0" borderId="0" xfId="1" applyFont="1" applyAlignment="1">
      <alignment horizontal="right" vertical="center" shrinkToFit="1"/>
    </xf>
    <xf numFmtId="164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164" fontId="3" fillId="0" borderId="0" xfId="1" applyFont="1" applyAlignment="1">
      <alignment horizontal="right" vertical="center"/>
    </xf>
    <xf numFmtId="164" fontId="4" fillId="3" borderId="0" xfId="1" applyFont="1" applyFill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64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164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164" fontId="6" fillId="6" borderId="0" xfId="1" applyFont="1" applyFill="1" applyAlignment="1">
      <alignment horizontal="right" vertical="center" shrinkToFit="1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384528</xdr:colOff>
      <xdr:row>1</xdr:row>
      <xdr:rowOff>105833</xdr:rowOff>
    </xdr:from>
    <xdr:to>
      <xdr:col>14</xdr:col>
      <xdr:colOff>829027</xdr:colOff>
      <xdr:row>10</xdr:row>
      <xdr:rowOff>90760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528" y="254000"/>
          <a:ext cx="1598082" cy="12125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253999</xdr:colOff>
      <xdr:row>2</xdr:row>
      <xdr:rowOff>10584</xdr:rowOff>
    </xdr:from>
    <xdr:to>
      <xdr:col>1</xdr:col>
      <xdr:colOff>1742017</xdr:colOff>
      <xdr:row>8</xdr:row>
      <xdr:rowOff>74083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306917"/>
          <a:ext cx="2201334" cy="846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Q167"/>
  <sheetViews>
    <sheetView showGridLines="0" tabSelected="1" topLeftCell="A54" zoomScale="90" zoomScaleNormal="90" workbookViewId="0">
      <selection activeCell="B62" sqref="B62"/>
    </sheetView>
  </sheetViews>
  <sheetFormatPr baseColWidth="10" defaultColWidth="8.77734375" defaultRowHeight="11.4" x14ac:dyDescent="0.3"/>
  <cols>
    <col min="1" max="1" width="10.6640625" style="2" customWidth="1"/>
    <col min="2" max="2" width="40.5546875" style="1" customWidth="1"/>
    <col min="3" max="3" width="17" style="1" customWidth="1"/>
    <col min="4" max="4" width="18.21875" style="1" customWidth="1"/>
    <col min="5" max="5" width="11.5546875" style="1" customWidth="1"/>
    <col min="6" max="7" width="15.77734375" style="1" bestFit="1" customWidth="1"/>
    <col min="8" max="8" width="15" style="1" customWidth="1"/>
    <col min="9" max="9" width="15.77734375" style="1" bestFit="1" customWidth="1"/>
    <col min="10" max="10" width="17.109375" style="1" customWidth="1"/>
    <col min="11" max="14" width="16.5546875" style="1" customWidth="1"/>
    <col min="15" max="15" width="19.77734375" style="1" customWidth="1"/>
    <col min="16" max="16" width="17.77734375" style="1" bestFit="1" customWidth="1"/>
    <col min="17" max="17" width="10.44140625" style="1" bestFit="1" customWidth="1"/>
    <col min="18" max="16384" width="8.77734375" style="1"/>
  </cols>
  <sheetData>
    <row r="4" spans="1:15" ht="3" customHeight="1" x14ac:dyDescent="0.3"/>
    <row r="12" spans="1:15" x14ac:dyDescent="0.3">
      <c r="A12" s="54" t="s">
        <v>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16.5" customHeight="1" x14ac:dyDescent="0.3">
      <c r="A14" s="55" t="s">
        <v>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ht="16.5" customHeight="1" x14ac:dyDescent="0.3">
      <c r="A15" s="55" t="s">
        <v>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16.5" customHeight="1" x14ac:dyDescent="0.3">
      <c r="A16" s="55" t="s">
        <v>254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6" ht="16.5" customHeight="1" x14ac:dyDescent="0.3">
      <c r="A17" s="55" t="s">
        <v>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6" x14ac:dyDescent="0.3">
      <c r="B18" s="2"/>
      <c r="C18" s="3"/>
      <c r="D18" s="4"/>
      <c r="E18" s="4"/>
      <c r="F18" s="4"/>
      <c r="G18" s="4"/>
      <c r="H18" s="4"/>
      <c r="I18" s="4"/>
      <c r="J18" s="4"/>
    </row>
    <row r="19" spans="1:16" ht="29.1" customHeight="1" x14ac:dyDescent="0.3">
      <c r="A19" s="56" t="s">
        <v>4</v>
      </c>
      <c r="B19" s="57"/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5" t="s">
        <v>10</v>
      </c>
      <c r="I19" s="5" t="s">
        <v>11</v>
      </c>
      <c r="J19" s="5" t="s">
        <v>12</v>
      </c>
      <c r="K19" s="5" t="s">
        <v>231</v>
      </c>
      <c r="L19" s="5" t="s">
        <v>243</v>
      </c>
      <c r="M19" s="5" t="s">
        <v>244</v>
      </c>
      <c r="N19" s="5" t="s">
        <v>253</v>
      </c>
      <c r="O19" s="5" t="s">
        <v>234</v>
      </c>
    </row>
    <row r="20" spans="1:16" s="6" customFormat="1" ht="19.5" customHeight="1" x14ac:dyDescent="0.3">
      <c r="A20" s="39" t="s">
        <v>13</v>
      </c>
      <c r="B20" s="40" t="s">
        <v>14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6" ht="25.5" customHeight="1" x14ac:dyDescent="0.3">
      <c r="A21" s="7">
        <v>2.1</v>
      </c>
      <c r="B21" s="7" t="s">
        <v>15</v>
      </c>
      <c r="C21" s="8">
        <f>C22+C27+C29</f>
        <v>349947861</v>
      </c>
      <c r="D21" s="8">
        <f t="shared" ref="D21:J21" si="0">D22+D27+D29</f>
        <v>-14937980.789999997</v>
      </c>
      <c r="E21" s="9">
        <f t="shared" si="0"/>
        <v>0</v>
      </c>
      <c r="F21" s="8">
        <f t="shared" si="0"/>
        <v>23157045.379999999</v>
      </c>
      <c r="G21" s="8">
        <f t="shared" si="0"/>
        <v>18605593.539999999</v>
      </c>
      <c r="H21" s="8">
        <f t="shared" si="0"/>
        <v>21458810.199999999</v>
      </c>
      <c r="I21" s="8">
        <f t="shared" si="0"/>
        <v>20061549.400000002</v>
      </c>
      <c r="J21" s="8">
        <f t="shared" si="0"/>
        <v>19641321.66</v>
      </c>
      <c r="K21" s="8">
        <f>K22+K27+K29</f>
        <v>22950805.210000001</v>
      </c>
      <c r="L21" s="8">
        <f>L22+L27+L29</f>
        <v>23359583.470000003</v>
      </c>
      <c r="M21" s="8">
        <f>M22+M27+M29</f>
        <v>22272734.300000001</v>
      </c>
      <c r="N21" s="8">
        <f>N22+N27+N29</f>
        <v>22149432.309999999</v>
      </c>
      <c r="O21" s="8">
        <f>O22+O27+O29</f>
        <v>193656875.47000003</v>
      </c>
      <c r="P21" s="42"/>
    </row>
    <row r="22" spans="1:16" ht="25.5" customHeight="1" x14ac:dyDescent="0.3">
      <c r="A22" s="10" t="s">
        <v>16</v>
      </c>
      <c r="B22" s="11" t="s">
        <v>17</v>
      </c>
      <c r="C22" s="12">
        <f>SUM(C23:C26)</f>
        <v>261866013</v>
      </c>
      <c r="D22" s="12">
        <f t="shared" ref="D22:J22" si="1">SUM(D23:D26)</f>
        <v>1.7898855730891228E-9</v>
      </c>
      <c r="E22" s="12">
        <f t="shared" si="1"/>
        <v>0</v>
      </c>
      <c r="F22" s="12">
        <f t="shared" si="1"/>
        <v>19453674.16</v>
      </c>
      <c r="G22" s="12">
        <f t="shared" si="1"/>
        <v>15699007.119999999</v>
      </c>
      <c r="H22" s="12">
        <f t="shared" si="1"/>
        <v>14869430.029999999</v>
      </c>
      <c r="I22" s="12">
        <f t="shared" si="1"/>
        <v>16746513.710000001</v>
      </c>
      <c r="J22" s="12">
        <f t="shared" si="1"/>
        <v>16676879.210000001</v>
      </c>
      <c r="K22" s="12">
        <f>SUM(K23:K26)</f>
        <v>19171907.359999999</v>
      </c>
      <c r="L22" s="12">
        <f>SUM(L23:L26)</f>
        <v>19781418.190000001</v>
      </c>
      <c r="M22" s="12">
        <f>SUM(M23:M26)</f>
        <v>18825691.5</v>
      </c>
      <c r="N22" s="12">
        <f>SUM(N23:N26)</f>
        <v>18733794.899999999</v>
      </c>
      <c r="O22" s="12">
        <f>SUM(O23:O26)</f>
        <v>159958316.18000001</v>
      </c>
      <c r="P22" s="42"/>
    </row>
    <row r="23" spans="1:16" ht="25.5" customHeight="1" x14ac:dyDescent="0.3">
      <c r="A23" s="13" t="s">
        <v>18</v>
      </c>
      <c r="B23" s="14" t="s">
        <v>19</v>
      </c>
      <c r="C23" s="15">
        <v>235272012</v>
      </c>
      <c r="D23" s="16">
        <v>-97008153.780000001</v>
      </c>
      <c r="E23" s="16">
        <v>0</v>
      </c>
      <c r="F23" s="16">
        <v>7360474.1600000001</v>
      </c>
      <c r="G23" s="16">
        <v>5282053.34</v>
      </c>
      <c r="H23" s="16">
        <v>5121000</v>
      </c>
      <c r="I23" s="16">
        <v>5862100</v>
      </c>
      <c r="J23" s="16">
        <v>6159990.0300000003</v>
      </c>
      <c r="K23" s="16">
        <v>7269731.6299999999</v>
      </c>
      <c r="L23" s="16">
        <v>7566353.5</v>
      </c>
      <c r="M23" s="16">
        <v>7164691.5</v>
      </c>
      <c r="N23" s="16">
        <v>7201650</v>
      </c>
      <c r="O23" s="16">
        <f>SUM(E23:N23)</f>
        <v>58988044.160000004</v>
      </c>
      <c r="P23" s="42"/>
    </row>
    <row r="24" spans="1:16" ht="25.5" customHeight="1" x14ac:dyDescent="0.3">
      <c r="A24" s="13" t="s">
        <v>20</v>
      </c>
      <c r="B24" s="14" t="s">
        <v>21</v>
      </c>
      <c r="C24" s="15">
        <v>5106000</v>
      </c>
      <c r="D24" s="16">
        <v>96924166.700000003</v>
      </c>
      <c r="E24" s="16">
        <v>0</v>
      </c>
      <c r="F24" s="16">
        <v>12093200</v>
      </c>
      <c r="G24" s="16">
        <v>10332966.699999999</v>
      </c>
      <c r="H24" s="16">
        <v>9167700</v>
      </c>
      <c r="I24" s="16">
        <v>10623433.33</v>
      </c>
      <c r="J24" s="16">
        <v>10400599.380000001</v>
      </c>
      <c r="K24" s="16">
        <v>11507067.289999999</v>
      </c>
      <c r="L24" s="16">
        <v>11935600</v>
      </c>
      <c r="M24" s="16">
        <v>11661000</v>
      </c>
      <c r="N24" s="16">
        <v>11474000</v>
      </c>
      <c r="O24" s="16">
        <f t="shared" ref="O24:O26" si="2">SUM(E24:N24)</f>
        <v>99195566.700000003</v>
      </c>
      <c r="P24" s="42"/>
    </row>
    <row r="25" spans="1:16" ht="25.5" customHeight="1" x14ac:dyDescent="0.3">
      <c r="A25" s="13" t="s">
        <v>22</v>
      </c>
      <c r="B25" s="13" t="s">
        <v>23</v>
      </c>
      <c r="C25" s="15">
        <v>19588001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 t="shared" si="2"/>
        <v>0</v>
      </c>
      <c r="P25" s="42"/>
    </row>
    <row r="26" spans="1:16" ht="25.5" customHeight="1" x14ac:dyDescent="0.3">
      <c r="A26" s="13" t="s">
        <v>24</v>
      </c>
      <c r="B26" s="13" t="s">
        <v>25</v>
      </c>
      <c r="C26" s="15">
        <v>1900000</v>
      </c>
      <c r="D26" s="15">
        <v>83987.08</v>
      </c>
      <c r="E26" s="15">
        <v>0</v>
      </c>
      <c r="F26" s="15">
        <v>0</v>
      </c>
      <c r="G26" s="15">
        <v>83987.08</v>
      </c>
      <c r="H26" s="15">
        <v>580730.03</v>
      </c>
      <c r="I26" s="15">
        <v>260980.38</v>
      </c>
      <c r="J26" s="15">
        <v>116289.8</v>
      </c>
      <c r="K26" s="15">
        <v>395108.44</v>
      </c>
      <c r="L26" s="15">
        <v>279464.69</v>
      </c>
      <c r="M26" s="15"/>
      <c r="N26" s="15">
        <v>58144.9</v>
      </c>
      <c r="O26" s="16">
        <f t="shared" si="2"/>
        <v>1774705.3199999998</v>
      </c>
      <c r="P26" s="42"/>
    </row>
    <row r="27" spans="1:16" ht="25.5" customHeight="1" x14ac:dyDescent="0.3">
      <c r="A27" s="10" t="s">
        <v>26</v>
      </c>
      <c r="B27" s="11" t="s">
        <v>27</v>
      </c>
      <c r="C27" s="12">
        <f>SUM(C28)</f>
        <v>53038209</v>
      </c>
      <c r="D27" s="12">
        <f>SUM(D28)</f>
        <v>-14937980.789999999</v>
      </c>
      <c r="E27" s="12">
        <f>SUM(E28)</f>
        <v>0</v>
      </c>
      <c r="F27" s="12">
        <f t="shared" ref="F27:J27" si="3">SUM(F28)</f>
        <v>778000</v>
      </c>
      <c r="G27" s="12">
        <f t="shared" si="3"/>
        <v>579000</v>
      </c>
      <c r="H27" s="12">
        <f t="shared" si="3"/>
        <v>4457345.28</v>
      </c>
      <c r="I27" s="12">
        <f t="shared" si="3"/>
        <v>838975</v>
      </c>
      <c r="J27" s="12">
        <f t="shared" si="3"/>
        <v>484000</v>
      </c>
      <c r="K27" s="12">
        <f t="shared" ref="K27:N27" si="4">SUM(K28)</f>
        <v>957699.93</v>
      </c>
      <c r="L27" s="12">
        <f t="shared" si="4"/>
        <v>668000</v>
      </c>
      <c r="M27" s="12">
        <f t="shared" si="4"/>
        <v>614000</v>
      </c>
      <c r="N27" s="12">
        <f t="shared" si="4"/>
        <v>614000</v>
      </c>
      <c r="O27" s="12">
        <f>SUM(O28)</f>
        <v>9991020.2100000009</v>
      </c>
      <c r="P27" s="42"/>
    </row>
    <row r="28" spans="1:16" ht="25.5" customHeight="1" x14ac:dyDescent="0.3">
      <c r="A28" s="13" t="s">
        <v>28</v>
      </c>
      <c r="B28" s="13" t="s">
        <v>29</v>
      </c>
      <c r="C28" s="15">
        <v>53038209</v>
      </c>
      <c r="D28" s="15">
        <v>-14937980.789999999</v>
      </c>
      <c r="E28" s="15">
        <v>0</v>
      </c>
      <c r="F28" s="15">
        <v>778000</v>
      </c>
      <c r="G28" s="15">
        <v>579000</v>
      </c>
      <c r="H28" s="15">
        <v>4457345.28</v>
      </c>
      <c r="I28" s="15">
        <v>838975</v>
      </c>
      <c r="J28" s="15">
        <v>484000</v>
      </c>
      <c r="K28" s="15">
        <v>957699.93</v>
      </c>
      <c r="L28" s="15">
        <v>668000</v>
      </c>
      <c r="M28" s="15">
        <v>614000</v>
      </c>
      <c r="N28" s="15">
        <v>614000</v>
      </c>
      <c r="O28" s="16">
        <f>SUM(E28:N28)</f>
        <v>9991020.2100000009</v>
      </c>
      <c r="P28" s="42"/>
    </row>
    <row r="29" spans="1:16" ht="25.5" customHeight="1" x14ac:dyDescent="0.3">
      <c r="A29" s="10" t="s">
        <v>30</v>
      </c>
      <c r="B29" s="11" t="s">
        <v>31</v>
      </c>
      <c r="C29" s="12">
        <f>SUM(C30:C32)</f>
        <v>35043639</v>
      </c>
      <c r="D29" s="12">
        <f>SUM(D30:D32)</f>
        <v>0</v>
      </c>
      <c r="E29" s="12">
        <f>SUM(E30:E32)</f>
        <v>0</v>
      </c>
      <c r="F29" s="12">
        <f t="shared" ref="F29:K29" si="5">SUM(F30:F32)</f>
        <v>2925371.2199999997</v>
      </c>
      <c r="G29" s="12">
        <f t="shared" si="5"/>
        <v>2327586.42</v>
      </c>
      <c r="H29" s="12">
        <f t="shared" si="5"/>
        <v>2132034.89</v>
      </c>
      <c r="I29" s="12">
        <f t="shared" si="5"/>
        <v>2476060.69</v>
      </c>
      <c r="J29" s="12">
        <f t="shared" si="5"/>
        <v>2480442.4500000002</v>
      </c>
      <c r="K29" s="12">
        <f t="shared" si="5"/>
        <v>2821197.92</v>
      </c>
      <c r="L29" s="12">
        <f t="shared" ref="L29:M29" si="6">SUM(L30:L32)</f>
        <v>2910165.2800000003</v>
      </c>
      <c r="M29" s="12">
        <f t="shared" si="6"/>
        <v>2833042.8</v>
      </c>
      <c r="N29" s="12">
        <f t="shared" ref="N29" si="7">SUM(N30:N32)</f>
        <v>2801637.4099999997</v>
      </c>
      <c r="O29" s="12">
        <f>SUM(O30:O32)</f>
        <v>23707539.079999998</v>
      </c>
      <c r="P29" s="42"/>
    </row>
    <row r="30" spans="1:16" ht="25.5" customHeight="1" x14ac:dyDescent="0.3">
      <c r="A30" s="13" t="s">
        <v>32</v>
      </c>
      <c r="B30" s="13" t="s">
        <v>33</v>
      </c>
      <c r="C30" s="15">
        <v>16139825</v>
      </c>
      <c r="D30" s="15">
        <v>0</v>
      </c>
      <c r="E30" s="15">
        <v>0</v>
      </c>
      <c r="F30" s="15">
        <v>1369375.01</v>
      </c>
      <c r="G30" s="15">
        <v>1082750.8400000001</v>
      </c>
      <c r="H30" s="15">
        <v>991887.49</v>
      </c>
      <c r="I30" s="15">
        <v>1154174.6499999999</v>
      </c>
      <c r="J30" s="15">
        <v>1157418.33</v>
      </c>
      <c r="K30" s="15">
        <v>1312322.19</v>
      </c>
      <c r="L30" s="15">
        <v>1350944.28</v>
      </c>
      <c r="M30" s="15">
        <v>1318043.5</v>
      </c>
      <c r="N30" s="15">
        <v>1303072.96</v>
      </c>
      <c r="O30" s="16">
        <f t="shared" ref="O30:O32" si="8">SUM(E30:N30)</f>
        <v>11039989.25</v>
      </c>
      <c r="P30" s="42"/>
    </row>
    <row r="31" spans="1:16" ht="25.5" customHeight="1" x14ac:dyDescent="0.3">
      <c r="A31" s="13" t="s">
        <v>34</v>
      </c>
      <c r="B31" s="13" t="s">
        <v>35</v>
      </c>
      <c r="C31" s="15">
        <v>17053644</v>
      </c>
      <c r="D31" s="15">
        <v>0</v>
      </c>
      <c r="E31" s="15">
        <v>0</v>
      </c>
      <c r="F31" s="15">
        <v>1381210.88</v>
      </c>
      <c r="G31" s="15">
        <v>1108666.3899999999</v>
      </c>
      <c r="H31" s="15">
        <v>1014497.7</v>
      </c>
      <c r="I31" s="15">
        <v>1170472.8700000001</v>
      </c>
      <c r="J31" s="15">
        <v>1173721.1200000001</v>
      </c>
      <c r="K31" s="15">
        <v>1335233.49</v>
      </c>
      <c r="L31" s="15">
        <v>1380300</v>
      </c>
      <c r="M31" s="15">
        <v>1340962.8</v>
      </c>
      <c r="N31" s="15">
        <v>1325971.1499999999</v>
      </c>
      <c r="O31" s="16">
        <f t="shared" si="8"/>
        <v>11231036.4</v>
      </c>
      <c r="P31" s="42"/>
    </row>
    <row r="32" spans="1:16" ht="25.5" customHeight="1" x14ac:dyDescent="0.3">
      <c r="A32" s="13" t="s">
        <v>36</v>
      </c>
      <c r="B32" s="13" t="s">
        <v>37</v>
      </c>
      <c r="C32" s="15">
        <v>1850170</v>
      </c>
      <c r="D32" s="15">
        <v>0</v>
      </c>
      <c r="E32" s="15">
        <v>0</v>
      </c>
      <c r="F32" s="15">
        <v>174785.33</v>
      </c>
      <c r="G32" s="15">
        <v>136169.19</v>
      </c>
      <c r="H32" s="15">
        <v>125649.7</v>
      </c>
      <c r="I32" s="15">
        <v>151413.17000000001</v>
      </c>
      <c r="J32" s="15">
        <v>149303</v>
      </c>
      <c r="K32" s="15">
        <v>173642.23999999999</v>
      </c>
      <c r="L32" s="15">
        <v>178921</v>
      </c>
      <c r="M32" s="15">
        <v>174036.5</v>
      </c>
      <c r="N32" s="15">
        <v>172593.3</v>
      </c>
      <c r="O32" s="16">
        <f t="shared" si="8"/>
        <v>1436513.43</v>
      </c>
      <c r="P32" s="42"/>
    </row>
    <row r="33" spans="1:16" ht="25.5" customHeight="1" x14ac:dyDescent="0.3">
      <c r="A33" s="7">
        <v>2.2000000000000002</v>
      </c>
      <c r="B33" s="7" t="s">
        <v>38</v>
      </c>
      <c r="C33" s="8">
        <f>C34+C39+C42+C45+C48+C53+C56+C59+C65</f>
        <v>266889665</v>
      </c>
      <c r="D33" s="8">
        <f>D34+D39+D42+D45+D48+D53+D56+D59+D65</f>
        <v>-104958974.31</v>
      </c>
      <c r="E33" s="8">
        <f>E34+E39+E42+E45+E48+E53+E56+E59+E65</f>
        <v>0</v>
      </c>
      <c r="F33" s="8">
        <f t="shared" ref="F33:K33" si="9">F34+F39+F42+F45+F48+F53+F56+F59+F65</f>
        <v>0</v>
      </c>
      <c r="G33" s="8">
        <f t="shared" si="9"/>
        <v>883273.6</v>
      </c>
      <c r="H33" s="8">
        <f t="shared" si="9"/>
        <v>1042262.84</v>
      </c>
      <c r="I33" s="8">
        <f t="shared" si="9"/>
        <v>6122888.5099999998</v>
      </c>
      <c r="J33" s="8">
        <f t="shared" si="9"/>
        <v>9033772.1500000004</v>
      </c>
      <c r="K33" s="8">
        <f t="shared" si="9"/>
        <v>7954925.669999999</v>
      </c>
      <c r="L33" s="8">
        <f t="shared" ref="L33:M33" si="10">L34+L39+L42+L45+L48+L53+L56+L59+L65</f>
        <v>11118050.59</v>
      </c>
      <c r="M33" s="8">
        <f t="shared" si="10"/>
        <v>9469023.290000001</v>
      </c>
      <c r="N33" s="8">
        <f t="shared" ref="N33" si="11">N34+N39+N42+N45+N48+N53+N56+N59+N65</f>
        <v>5895385.3100000005</v>
      </c>
      <c r="O33" s="8">
        <f>O34+O39+O42+O45+O48+O53+O56+O59+O65</f>
        <v>51519581.959999993</v>
      </c>
      <c r="P33" s="42"/>
    </row>
    <row r="34" spans="1:16" ht="25.5" customHeight="1" x14ac:dyDescent="0.3">
      <c r="A34" s="10" t="s">
        <v>39</v>
      </c>
      <c r="B34" s="11" t="s">
        <v>40</v>
      </c>
      <c r="C34" s="12">
        <f>SUM(C35:C38)</f>
        <v>15631659</v>
      </c>
      <c r="D34" s="12">
        <f>SUM(D35:D38)</f>
        <v>-4500000</v>
      </c>
      <c r="E34" s="12">
        <f>SUM(E35:E38)</f>
        <v>0</v>
      </c>
      <c r="F34" s="12">
        <f t="shared" ref="F34:K34" si="12">SUM(F35:F38)</f>
        <v>0</v>
      </c>
      <c r="G34" s="12">
        <f t="shared" si="12"/>
        <v>0</v>
      </c>
      <c r="H34" s="12">
        <f t="shared" si="12"/>
        <v>0</v>
      </c>
      <c r="I34" s="12">
        <f t="shared" si="12"/>
        <v>387947.81</v>
      </c>
      <c r="J34" s="12">
        <f t="shared" si="12"/>
        <v>325687.89</v>
      </c>
      <c r="K34" s="12">
        <f t="shared" si="12"/>
        <v>167800</v>
      </c>
      <c r="L34" s="12">
        <f t="shared" ref="L34:M34" si="13">SUM(L35:L38)</f>
        <v>1492103.7999999998</v>
      </c>
      <c r="M34" s="12">
        <f t="shared" si="13"/>
        <v>669639.82999999996</v>
      </c>
      <c r="N34" s="12">
        <f t="shared" ref="N34" si="14">SUM(N35:N38)</f>
        <v>504534.44999999995</v>
      </c>
      <c r="O34" s="12">
        <f>SUM(O35:O38)</f>
        <v>3547713.7800000003</v>
      </c>
      <c r="P34" s="42"/>
    </row>
    <row r="35" spans="1:16" ht="25.5" customHeight="1" x14ac:dyDescent="0.3">
      <c r="A35" s="13" t="s">
        <v>41</v>
      </c>
      <c r="B35" s="13" t="s">
        <v>42</v>
      </c>
      <c r="C35" s="15">
        <v>3000000</v>
      </c>
      <c r="D35" s="16">
        <v>-1500000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150187.89000000001</v>
      </c>
      <c r="K35" s="16">
        <v>0</v>
      </c>
      <c r="L35" s="16">
        <v>0</v>
      </c>
      <c r="M35" s="16">
        <v>0</v>
      </c>
      <c r="N35" s="16">
        <v>0</v>
      </c>
      <c r="O35" s="16">
        <f t="shared" ref="O35:O38" si="15">SUM(E35:N35)</f>
        <v>150187.89000000001</v>
      </c>
      <c r="P35" s="42"/>
    </row>
    <row r="36" spans="1:16" ht="25.5" customHeight="1" x14ac:dyDescent="0.3">
      <c r="A36" s="13" t="s">
        <v>43</v>
      </c>
      <c r="B36" s="13" t="s">
        <v>44</v>
      </c>
      <c r="C36" s="15">
        <v>4000000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300447.81</v>
      </c>
      <c r="J36" s="16">
        <v>0</v>
      </c>
      <c r="K36" s="16">
        <v>63800</v>
      </c>
      <c r="L36" s="16">
        <v>1180001.67</v>
      </c>
      <c r="M36" s="16">
        <v>234652.33</v>
      </c>
      <c r="N36" s="16">
        <v>227482.86</v>
      </c>
      <c r="O36" s="16">
        <f t="shared" si="15"/>
        <v>2006384.67</v>
      </c>
      <c r="P36" s="42"/>
    </row>
    <row r="37" spans="1:16" ht="25.5" customHeight="1" x14ac:dyDescent="0.3">
      <c r="A37" s="13" t="s">
        <v>45</v>
      </c>
      <c r="B37" s="13" t="s">
        <v>46</v>
      </c>
      <c r="C37" s="15">
        <v>3631659</v>
      </c>
      <c r="D37" s="16">
        <v>-1000000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136602.13</v>
      </c>
      <c r="M37" s="16">
        <v>54587.5</v>
      </c>
      <c r="N37" s="16">
        <v>68051.59</v>
      </c>
      <c r="O37" s="16">
        <f t="shared" si="15"/>
        <v>259241.22</v>
      </c>
      <c r="P37" s="42"/>
    </row>
    <row r="38" spans="1:16" ht="25.5" customHeight="1" x14ac:dyDescent="0.3">
      <c r="A38" s="13" t="s">
        <v>47</v>
      </c>
      <c r="B38" s="13" t="s">
        <v>48</v>
      </c>
      <c r="C38" s="15">
        <v>5000000</v>
      </c>
      <c r="D38" s="16">
        <v>-2000000</v>
      </c>
      <c r="E38" s="16">
        <v>0</v>
      </c>
      <c r="F38" s="16">
        <v>0</v>
      </c>
      <c r="G38" s="16">
        <v>0</v>
      </c>
      <c r="H38" s="16">
        <v>0</v>
      </c>
      <c r="I38" s="16">
        <v>87500</v>
      </c>
      <c r="J38" s="16">
        <v>175500</v>
      </c>
      <c r="K38" s="16">
        <v>104000</v>
      </c>
      <c r="L38" s="16">
        <v>175500</v>
      </c>
      <c r="M38" s="16">
        <v>380400</v>
      </c>
      <c r="N38" s="16">
        <v>209000</v>
      </c>
      <c r="O38" s="16">
        <f t="shared" si="15"/>
        <v>1131900</v>
      </c>
      <c r="P38" s="42"/>
    </row>
    <row r="39" spans="1:16" ht="25.5" customHeight="1" x14ac:dyDescent="0.3">
      <c r="A39" s="10" t="s">
        <v>49</v>
      </c>
      <c r="B39" s="11" t="s">
        <v>50</v>
      </c>
      <c r="C39" s="12">
        <f>SUM(C40:C41)</f>
        <v>9218500</v>
      </c>
      <c r="D39" s="12">
        <f>SUM(D40:D41)</f>
        <v>-5418957</v>
      </c>
      <c r="E39" s="12">
        <f>SUM(E40:E41)</f>
        <v>0</v>
      </c>
      <c r="F39" s="12">
        <f t="shared" ref="F39:K39" si="16">SUM(F40:F41)</f>
        <v>0</v>
      </c>
      <c r="G39" s="12">
        <f t="shared" si="16"/>
        <v>0</v>
      </c>
      <c r="H39" s="12">
        <f t="shared" si="16"/>
        <v>0</v>
      </c>
      <c r="I39" s="12">
        <f t="shared" si="16"/>
        <v>0</v>
      </c>
      <c r="J39" s="12">
        <f t="shared" si="16"/>
        <v>114808</v>
      </c>
      <c r="K39" s="12">
        <f t="shared" si="16"/>
        <v>16624.82</v>
      </c>
      <c r="L39" s="12">
        <f t="shared" ref="L39:M39" si="17">SUM(L40:L41)</f>
        <v>689192.87</v>
      </c>
      <c r="M39" s="12">
        <f t="shared" si="17"/>
        <v>69809.67</v>
      </c>
      <c r="N39" s="12">
        <f t="shared" ref="N39" si="18">SUM(N40:N41)</f>
        <v>129262.76999999999</v>
      </c>
      <c r="O39" s="12">
        <f>SUM(O40:O41)</f>
        <v>1019698.1299999999</v>
      </c>
      <c r="P39" s="42"/>
    </row>
    <row r="40" spans="1:16" ht="25.5" customHeight="1" x14ac:dyDescent="0.3">
      <c r="A40" s="13" t="s">
        <v>51</v>
      </c>
      <c r="B40" s="13" t="s">
        <v>52</v>
      </c>
      <c r="C40" s="15">
        <v>5000000</v>
      </c>
      <c r="D40" s="15">
        <v>-2150000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114808</v>
      </c>
      <c r="K40" s="15">
        <v>16624.82</v>
      </c>
      <c r="L40" s="15">
        <v>669190.59</v>
      </c>
      <c r="M40" s="15">
        <v>41666.67</v>
      </c>
      <c r="N40" s="15">
        <v>83295.87</v>
      </c>
      <c r="O40" s="16">
        <f t="shared" ref="O40:O41" si="19">SUM(E40:N40)</f>
        <v>925585.95</v>
      </c>
      <c r="P40" s="42"/>
    </row>
    <row r="41" spans="1:16" ht="25.5" customHeight="1" x14ac:dyDescent="0.3">
      <c r="A41" s="13" t="s">
        <v>53</v>
      </c>
      <c r="B41" s="13" t="s">
        <v>54</v>
      </c>
      <c r="C41" s="15">
        <v>4218500</v>
      </c>
      <c r="D41" s="15">
        <v>-3268957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20002.28</v>
      </c>
      <c r="M41" s="15">
        <v>28143</v>
      </c>
      <c r="N41" s="15">
        <v>45966.9</v>
      </c>
      <c r="O41" s="16">
        <f t="shared" si="19"/>
        <v>94112.18</v>
      </c>
      <c r="P41" s="42"/>
    </row>
    <row r="42" spans="1:16" ht="25.5" customHeight="1" x14ac:dyDescent="0.3">
      <c r="A42" s="10" t="s">
        <v>55</v>
      </c>
      <c r="B42" s="11" t="s">
        <v>56</v>
      </c>
      <c r="C42" s="12">
        <f>SUM(C43:C44)</f>
        <v>47000000</v>
      </c>
      <c r="D42" s="12">
        <f>SUM(D43:D44)</f>
        <v>-14200000</v>
      </c>
      <c r="E42" s="12">
        <f>SUM(E43:E44)</f>
        <v>0</v>
      </c>
      <c r="F42" s="12">
        <f t="shared" ref="F42:K42" si="20">SUM(F43:F44)</f>
        <v>0</v>
      </c>
      <c r="G42" s="12">
        <f t="shared" si="20"/>
        <v>0</v>
      </c>
      <c r="H42" s="12">
        <f t="shared" si="20"/>
        <v>0</v>
      </c>
      <c r="I42" s="12">
        <f t="shared" si="20"/>
        <v>4723050</v>
      </c>
      <c r="J42" s="12">
        <f t="shared" si="20"/>
        <v>3857800</v>
      </c>
      <c r="K42" s="12">
        <f t="shared" si="20"/>
        <v>3879550</v>
      </c>
      <c r="L42" s="12">
        <f t="shared" ref="L42:M42" si="21">SUM(L43:L44)</f>
        <v>3181090</v>
      </c>
      <c r="M42" s="12">
        <f t="shared" si="21"/>
        <v>3644900</v>
      </c>
      <c r="N42" s="12">
        <f t="shared" ref="N42" si="22">SUM(N43:N44)</f>
        <v>3158800</v>
      </c>
      <c r="O42" s="12">
        <f>SUM(O43:O44)</f>
        <v>22445190</v>
      </c>
      <c r="P42" s="42"/>
    </row>
    <row r="43" spans="1:16" ht="25.5" customHeight="1" x14ac:dyDescent="0.3">
      <c r="A43" s="13" t="s">
        <v>57</v>
      </c>
      <c r="B43" s="13" t="s">
        <v>58</v>
      </c>
      <c r="C43" s="15">
        <v>46900000</v>
      </c>
      <c r="D43" s="15">
        <v>-14150000</v>
      </c>
      <c r="E43" s="15">
        <v>0</v>
      </c>
      <c r="F43" s="15">
        <v>0</v>
      </c>
      <c r="G43" s="15">
        <v>0</v>
      </c>
      <c r="H43" s="15">
        <v>0</v>
      </c>
      <c r="I43" s="15">
        <v>4723050</v>
      </c>
      <c r="J43" s="15">
        <v>3857800</v>
      </c>
      <c r="K43" s="15">
        <v>3879550</v>
      </c>
      <c r="L43" s="15">
        <v>3181090</v>
      </c>
      <c r="M43" s="15">
        <v>3644900</v>
      </c>
      <c r="N43" s="15">
        <v>3158800</v>
      </c>
      <c r="O43" s="16">
        <f t="shared" ref="O43:O44" si="23">SUM(E43:N43)</f>
        <v>22445190</v>
      </c>
      <c r="P43" s="42"/>
    </row>
    <row r="44" spans="1:16" ht="25.5" customHeight="1" x14ac:dyDescent="0.3">
      <c r="A44" s="13" t="s">
        <v>59</v>
      </c>
      <c r="B44" s="13" t="s">
        <v>60</v>
      </c>
      <c r="C44" s="15">
        <v>100000</v>
      </c>
      <c r="D44" s="16">
        <v>-50000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f t="shared" si="23"/>
        <v>0</v>
      </c>
      <c r="P44" s="42"/>
    </row>
    <row r="45" spans="1:16" ht="25.5" customHeight="1" x14ac:dyDescent="0.3">
      <c r="A45" s="10" t="s">
        <v>61</v>
      </c>
      <c r="B45" s="11" t="s">
        <v>62</v>
      </c>
      <c r="C45" s="12">
        <f>SUM(C46:C47)</f>
        <v>400000</v>
      </c>
      <c r="D45" s="12">
        <f>SUM(D46:D47)</f>
        <v>-157000</v>
      </c>
      <c r="E45" s="12">
        <f>SUM(E46:E47)</f>
        <v>0</v>
      </c>
      <c r="F45" s="12">
        <f t="shared" ref="F45:K45" si="24">SUM(F46:F47)</f>
        <v>0</v>
      </c>
      <c r="G45" s="12">
        <f t="shared" si="24"/>
        <v>0</v>
      </c>
      <c r="H45" s="12">
        <f t="shared" si="24"/>
        <v>0</v>
      </c>
      <c r="I45" s="12">
        <f t="shared" si="24"/>
        <v>0</v>
      </c>
      <c r="J45" s="12">
        <f t="shared" si="24"/>
        <v>0</v>
      </c>
      <c r="K45" s="12">
        <f t="shared" si="24"/>
        <v>15700</v>
      </c>
      <c r="L45" s="12">
        <f t="shared" ref="L45:M45" si="25">SUM(L46:L47)</f>
        <v>13300</v>
      </c>
      <c r="M45" s="12">
        <f t="shared" si="25"/>
        <v>29280</v>
      </c>
      <c r="N45" s="12">
        <f t="shared" ref="N45" si="26">SUM(N46:N47)</f>
        <v>1260</v>
      </c>
      <c r="O45" s="12">
        <f>SUM(O46:O47)</f>
        <v>59540</v>
      </c>
      <c r="P45" s="42"/>
    </row>
    <row r="46" spans="1:16" ht="25.5" customHeight="1" x14ac:dyDescent="0.3">
      <c r="A46" s="14" t="s">
        <v>63</v>
      </c>
      <c r="B46" s="3" t="s">
        <v>64</v>
      </c>
      <c r="C46" s="17">
        <v>100000</v>
      </c>
      <c r="D46" s="17">
        <v>-50000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3100</v>
      </c>
      <c r="L46" s="17"/>
      <c r="M46" s="17">
        <v>0</v>
      </c>
      <c r="N46" s="17">
        <v>0</v>
      </c>
      <c r="O46" s="16">
        <f t="shared" ref="O46:O47" si="27">SUM(E46:N46)</f>
        <v>3100</v>
      </c>
      <c r="P46" s="42"/>
    </row>
    <row r="47" spans="1:16" ht="25.5" customHeight="1" x14ac:dyDescent="0.3">
      <c r="A47" s="14" t="s">
        <v>65</v>
      </c>
      <c r="B47" s="3" t="s">
        <v>66</v>
      </c>
      <c r="C47" s="17">
        <v>300000</v>
      </c>
      <c r="D47" s="17">
        <v>-107000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12600</v>
      </c>
      <c r="L47" s="17">
        <v>13300</v>
      </c>
      <c r="M47" s="17">
        <v>29280</v>
      </c>
      <c r="N47" s="17">
        <v>1260</v>
      </c>
      <c r="O47" s="16">
        <f t="shared" si="27"/>
        <v>56440</v>
      </c>
      <c r="P47" s="42"/>
    </row>
    <row r="48" spans="1:16" ht="25.5" customHeight="1" x14ac:dyDescent="0.3">
      <c r="A48" s="10" t="s">
        <v>67</v>
      </c>
      <c r="B48" s="11" t="s">
        <v>68</v>
      </c>
      <c r="C48" s="12">
        <f>SUM(C49:C52)</f>
        <v>12648897</v>
      </c>
      <c r="D48" s="12">
        <f>SUM(D49:D52)</f>
        <v>12765380.85</v>
      </c>
      <c r="E48" s="12">
        <f>SUM(E49:E52)</f>
        <v>0</v>
      </c>
      <c r="F48" s="12">
        <f t="shared" ref="F48:K48" si="28">SUM(F49:F52)</f>
        <v>0</v>
      </c>
      <c r="G48" s="12">
        <f t="shared" si="28"/>
        <v>883273.6</v>
      </c>
      <c r="H48" s="12">
        <f t="shared" si="28"/>
        <v>1042262.84</v>
      </c>
      <c r="I48" s="12">
        <f t="shared" si="28"/>
        <v>520548.5</v>
      </c>
      <c r="J48" s="12">
        <f t="shared" si="28"/>
        <v>3080484.26</v>
      </c>
      <c r="K48" s="12">
        <f t="shared" si="28"/>
        <v>1188214.8699999999</v>
      </c>
      <c r="L48" s="12">
        <f t="shared" ref="L48:M48" si="29">SUM(L49:L52)</f>
        <v>1471157.92</v>
      </c>
      <c r="M48" s="12">
        <f t="shared" si="29"/>
        <v>1097355.98</v>
      </c>
      <c r="N48" s="12">
        <f t="shared" ref="N48" si="30">SUM(N49:N52)</f>
        <v>1107885.4099999999</v>
      </c>
      <c r="O48" s="12">
        <f>SUM(O49:O52)</f>
        <v>10391183.379999999</v>
      </c>
      <c r="P48" s="42"/>
    </row>
    <row r="49" spans="1:16" ht="25.5" customHeight="1" x14ac:dyDescent="0.3">
      <c r="A49" s="13" t="s">
        <v>69</v>
      </c>
      <c r="B49" s="13" t="s">
        <v>70</v>
      </c>
      <c r="C49" s="16">
        <v>4379457</v>
      </c>
      <c r="D49" s="16">
        <v>9056556.1999999993</v>
      </c>
      <c r="E49" s="16">
        <v>0</v>
      </c>
      <c r="F49" s="16">
        <v>0</v>
      </c>
      <c r="G49" s="16">
        <v>883273.6</v>
      </c>
      <c r="H49" s="16">
        <v>1042262.84</v>
      </c>
      <c r="I49" s="16">
        <v>520548.5</v>
      </c>
      <c r="J49" s="16">
        <v>3080484.26</v>
      </c>
      <c r="K49" s="16">
        <v>822413.69</v>
      </c>
      <c r="L49" s="16">
        <v>1105356.74</v>
      </c>
      <c r="M49" s="16">
        <v>1097355.98</v>
      </c>
      <c r="N49" s="16">
        <v>1107885.4099999999</v>
      </c>
      <c r="O49" s="16">
        <f t="shared" ref="O49:O52" si="31">SUM(E49:N49)</f>
        <v>9659581.0199999996</v>
      </c>
      <c r="P49" s="42"/>
    </row>
    <row r="50" spans="1:16" ht="25.5" customHeight="1" x14ac:dyDescent="0.3">
      <c r="A50" s="13" t="s">
        <v>71</v>
      </c>
      <c r="B50" s="13" t="s">
        <v>72</v>
      </c>
      <c r="C50" s="16">
        <v>0</v>
      </c>
      <c r="D50" s="16">
        <v>1364000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365801.18</v>
      </c>
      <c r="L50" s="16">
        <v>365801.18</v>
      </c>
      <c r="M50" s="16">
        <v>0</v>
      </c>
      <c r="N50" s="16">
        <v>0</v>
      </c>
      <c r="O50" s="16">
        <f t="shared" si="31"/>
        <v>731602.36</v>
      </c>
      <c r="P50" s="42"/>
    </row>
    <row r="51" spans="1:16" ht="25.5" customHeight="1" x14ac:dyDescent="0.3">
      <c r="A51" s="13" t="s">
        <v>259</v>
      </c>
      <c r="B51" s="13" t="s">
        <v>260</v>
      </c>
      <c r="C51" s="16">
        <v>0</v>
      </c>
      <c r="D51" s="16">
        <v>5000000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f t="shared" si="31"/>
        <v>0</v>
      </c>
      <c r="P51" s="42"/>
    </row>
    <row r="52" spans="1:16" ht="25.5" customHeight="1" x14ac:dyDescent="0.3">
      <c r="A52" s="13" t="s">
        <v>73</v>
      </c>
      <c r="B52" s="13" t="s">
        <v>74</v>
      </c>
      <c r="C52" s="16">
        <v>8269440</v>
      </c>
      <c r="D52" s="16">
        <v>-2655175.35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f t="shared" si="31"/>
        <v>0</v>
      </c>
      <c r="P52" s="42"/>
    </row>
    <row r="53" spans="1:16" ht="25.5" customHeight="1" x14ac:dyDescent="0.3">
      <c r="A53" s="10" t="s">
        <v>75</v>
      </c>
      <c r="B53" s="11" t="s">
        <v>76</v>
      </c>
      <c r="C53" s="12">
        <f>SUM(C54:C55)</f>
        <v>3665067</v>
      </c>
      <c r="D53" s="12">
        <f>SUM(D54:D55)</f>
        <v>-2417000</v>
      </c>
      <c r="E53" s="12">
        <f>SUM(E54:E55)</f>
        <v>0</v>
      </c>
      <c r="F53" s="12">
        <f t="shared" ref="F53:K53" si="32">SUM(F54:F55)</f>
        <v>0</v>
      </c>
      <c r="G53" s="12">
        <f t="shared" si="32"/>
        <v>0</v>
      </c>
      <c r="H53" s="12">
        <f t="shared" si="32"/>
        <v>0</v>
      </c>
      <c r="I53" s="12">
        <f t="shared" si="32"/>
        <v>0</v>
      </c>
      <c r="J53" s="12">
        <f t="shared" si="32"/>
        <v>0</v>
      </c>
      <c r="K53" s="12">
        <f t="shared" si="32"/>
        <v>0</v>
      </c>
      <c r="L53" s="12">
        <f t="shared" ref="L53:M53" si="33">SUM(L54:L55)</f>
        <v>0</v>
      </c>
      <c r="M53" s="12">
        <f t="shared" si="33"/>
        <v>197030.46</v>
      </c>
      <c r="N53" s="12">
        <f t="shared" ref="N53" si="34">SUM(N54:N55)</f>
        <v>153723.84</v>
      </c>
      <c r="O53" s="12">
        <f>SUM(O54:O55)</f>
        <v>350754.3</v>
      </c>
      <c r="P53" s="42"/>
    </row>
    <row r="54" spans="1:16" ht="25.5" customHeight="1" x14ac:dyDescent="0.3">
      <c r="A54" s="13" t="s">
        <v>77</v>
      </c>
      <c r="B54" s="13" t="s">
        <v>78</v>
      </c>
      <c r="C54" s="16">
        <v>2500000</v>
      </c>
      <c r="D54" s="16">
        <v>-2417000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f t="shared" ref="O54:O55" si="35">SUM(E54:N54)</f>
        <v>0</v>
      </c>
      <c r="P54" s="42"/>
    </row>
    <row r="55" spans="1:16" ht="25.5" customHeight="1" x14ac:dyDescent="0.3">
      <c r="A55" s="13" t="s">
        <v>79</v>
      </c>
      <c r="B55" s="13" t="s">
        <v>80</v>
      </c>
      <c r="C55" s="16">
        <v>1165067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197030.46</v>
      </c>
      <c r="N55" s="16">
        <v>153723.84</v>
      </c>
      <c r="O55" s="16">
        <f t="shared" si="35"/>
        <v>350754.3</v>
      </c>
      <c r="P55" s="42"/>
    </row>
    <row r="56" spans="1:16" ht="34.200000000000003" x14ac:dyDescent="0.3">
      <c r="A56" s="10" t="s">
        <v>81</v>
      </c>
      <c r="B56" s="11" t="s">
        <v>82</v>
      </c>
      <c r="C56" s="12">
        <f>SUM(C57:C58)</f>
        <v>4263530</v>
      </c>
      <c r="D56" s="12">
        <f>SUM(D57:D58)</f>
        <v>3593169.55</v>
      </c>
      <c r="E56" s="12">
        <f>SUM(E57:E58)</f>
        <v>0</v>
      </c>
      <c r="F56" s="12">
        <f t="shared" ref="F56:K56" si="36">SUM(F57:F58)</f>
        <v>0</v>
      </c>
      <c r="G56" s="12">
        <f t="shared" si="36"/>
        <v>0</v>
      </c>
      <c r="H56" s="12">
        <f t="shared" si="36"/>
        <v>0</v>
      </c>
      <c r="I56" s="12">
        <f t="shared" si="36"/>
        <v>157189.96</v>
      </c>
      <c r="J56" s="12">
        <f t="shared" si="36"/>
        <v>149384.65</v>
      </c>
      <c r="K56" s="12">
        <f t="shared" si="36"/>
        <v>793713.23</v>
      </c>
      <c r="L56" s="12">
        <f t="shared" ref="L56:M56" si="37">SUM(L57:L58)</f>
        <v>709765.47000000009</v>
      </c>
      <c r="M56" s="12">
        <f t="shared" si="37"/>
        <v>272304.12</v>
      </c>
      <c r="N56" s="12">
        <f t="shared" ref="N56" si="38">SUM(N57:N58)</f>
        <v>98278.15</v>
      </c>
      <c r="O56" s="12">
        <f>SUM(O57:O58)</f>
        <v>2180635.58</v>
      </c>
      <c r="P56" s="42"/>
    </row>
    <row r="57" spans="1:16" ht="25.5" customHeight="1" x14ac:dyDescent="0.3">
      <c r="A57" s="13" t="s">
        <v>83</v>
      </c>
      <c r="B57" s="13" t="s">
        <v>84</v>
      </c>
      <c r="C57" s="16">
        <v>200000</v>
      </c>
      <c r="D57" s="16">
        <v>299624.55</v>
      </c>
      <c r="E57" s="16">
        <v>0</v>
      </c>
      <c r="F57" s="16">
        <v>0</v>
      </c>
      <c r="G57" s="16">
        <v>0</v>
      </c>
      <c r="H57" s="16">
        <v>0</v>
      </c>
      <c r="I57" s="16">
        <v>79260.399999999994</v>
      </c>
      <c r="J57" s="16">
        <v>149384.65</v>
      </c>
      <c r="K57" s="16">
        <v>85003.15</v>
      </c>
      <c r="L57" s="16">
        <v>84995.55</v>
      </c>
      <c r="M57" s="16">
        <v>0</v>
      </c>
      <c r="N57" s="16">
        <v>0</v>
      </c>
      <c r="O57" s="16">
        <f t="shared" ref="O57:O58" si="39">SUM(E57:N57)</f>
        <v>398643.74999999994</v>
      </c>
      <c r="P57" s="42"/>
    </row>
    <row r="58" spans="1:16" ht="25.5" customHeight="1" x14ac:dyDescent="0.3">
      <c r="A58" s="13" t="s">
        <v>85</v>
      </c>
      <c r="B58" s="13" t="s">
        <v>86</v>
      </c>
      <c r="C58" s="16">
        <v>4063530</v>
      </c>
      <c r="D58" s="16">
        <v>3293545</v>
      </c>
      <c r="E58" s="16">
        <v>0</v>
      </c>
      <c r="F58" s="16">
        <v>0</v>
      </c>
      <c r="G58" s="16">
        <v>0</v>
      </c>
      <c r="H58" s="16">
        <v>0</v>
      </c>
      <c r="I58" s="16">
        <v>77929.56</v>
      </c>
      <c r="J58" s="16">
        <v>0</v>
      </c>
      <c r="K58" s="16">
        <v>708710.08</v>
      </c>
      <c r="L58" s="16">
        <v>624769.92000000004</v>
      </c>
      <c r="M58" s="16">
        <v>272304.12</v>
      </c>
      <c r="N58" s="16">
        <v>98278.15</v>
      </c>
      <c r="O58" s="16">
        <f t="shared" si="39"/>
        <v>1781991.83</v>
      </c>
      <c r="P58" s="42"/>
    </row>
    <row r="59" spans="1:16" ht="25.5" customHeight="1" x14ac:dyDescent="0.3">
      <c r="A59" s="10" t="s">
        <v>87</v>
      </c>
      <c r="B59" s="11" t="s">
        <v>88</v>
      </c>
      <c r="C59" s="12">
        <f>SUM(C60:C64)</f>
        <v>156680933</v>
      </c>
      <c r="D59" s="12">
        <f>SUM(D60:D64)</f>
        <v>-86960348.709999993</v>
      </c>
      <c r="E59" s="12">
        <f>SUM(E60:E64)</f>
        <v>0</v>
      </c>
      <c r="F59" s="12">
        <f t="shared" ref="F59:K59" si="40">SUM(F60:F64)</f>
        <v>0</v>
      </c>
      <c r="G59" s="12">
        <f t="shared" si="40"/>
        <v>0</v>
      </c>
      <c r="H59" s="12">
        <f t="shared" si="40"/>
        <v>0</v>
      </c>
      <c r="I59" s="12">
        <f t="shared" si="40"/>
        <v>334152.24</v>
      </c>
      <c r="J59" s="12">
        <f t="shared" si="40"/>
        <v>1505607.35</v>
      </c>
      <c r="K59" s="12">
        <f t="shared" si="40"/>
        <v>1785398.8599999999</v>
      </c>
      <c r="L59" s="12">
        <f t="shared" ref="L59:M59" si="41">SUM(L60:L64)</f>
        <v>2868203.62</v>
      </c>
      <c r="M59" s="12">
        <f t="shared" si="41"/>
        <v>2340146.16</v>
      </c>
      <c r="N59" s="12">
        <f t="shared" ref="N59" si="42">SUM(N60:N64)</f>
        <v>581515.62</v>
      </c>
      <c r="O59" s="12">
        <f>SUM(O60:O64)</f>
        <v>9415023.8499999996</v>
      </c>
      <c r="P59" s="42"/>
    </row>
    <row r="60" spans="1:16" ht="25.5" customHeight="1" x14ac:dyDescent="0.3">
      <c r="A60" s="13" t="s">
        <v>89</v>
      </c>
      <c r="B60" s="13" t="s">
        <v>90</v>
      </c>
      <c r="C60" s="16">
        <v>29430933</v>
      </c>
      <c r="D60" s="16">
        <v>100000</v>
      </c>
      <c r="E60" s="16">
        <v>0</v>
      </c>
      <c r="F60" s="16">
        <v>0</v>
      </c>
      <c r="G60" s="16">
        <v>0</v>
      </c>
      <c r="H60" s="16">
        <v>0</v>
      </c>
      <c r="I60" s="16">
        <v>16182.24</v>
      </c>
      <c r="J60" s="16">
        <v>300</v>
      </c>
      <c r="K60" s="16">
        <v>0</v>
      </c>
      <c r="L60" s="16">
        <v>10603.41</v>
      </c>
      <c r="M60" s="16">
        <v>16148.44</v>
      </c>
      <c r="N60" s="16">
        <v>6410.62</v>
      </c>
      <c r="O60" s="16">
        <f t="shared" ref="O60:O64" si="43">SUM(E60:N60)</f>
        <v>49644.71</v>
      </c>
      <c r="P60" s="42"/>
    </row>
    <row r="61" spans="1:16" ht="25.5" customHeight="1" x14ac:dyDescent="0.3">
      <c r="A61" s="13" t="s">
        <v>91</v>
      </c>
      <c r="B61" s="13" t="s">
        <v>92</v>
      </c>
      <c r="C61" s="16">
        <v>0</v>
      </c>
      <c r="D61" s="16">
        <v>168000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3000</v>
      </c>
      <c r="L61" s="16">
        <v>531</v>
      </c>
      <c r="M61" s="16">
        <v>12791.2</v>
      </c>
      <c r="N61" s="16">
        <v>0</v>
      </c>
      <c r="O61" s="16">
        <f t="shared" si="43"/>
        <v>16322.2</v>
      </c>
      <c r="P61" s="42"/>
    </row>
    <row r="62" spans="1:16" ht="25.5" customHeight="1" x14ac:dyDescent="0.3">
      <c r="A62" s="13" t="s">
        <v>93</v>
      </c>
      <c r="B62" s="13" t="s">
        <v>94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500000</v>
      </c>
      <c r="L62" s="16">
        <v>0</v>
      </c>
      <c r="M62" s="16">
        <v>0</v>
      </c>
      <c r="N62" s="16">
        <v>0</v>
      </c>
      <c r="O62" s="16">
        <f t="shared" si="43"/>
        <v>500000</v>
      </c>
      <c r="P62" s="42"/>
    </row>
    <row r="63" spans="1:16" ht="25.5" customHeight="1" x14ac:dyDescent="0.3">
      <c r="A63" s="13" t="s">
        <v>95</v>
      </c>
      <c r="B63" s="13" t="s">
        <v>96</v>
      </c>
      <c r="C63" s="16">
        <v>127250000</v>
      </c>
      <c r="D63" s="16">
        <v>-88433904.709999993</v>
      </c>
      <c r="E63" s="16">
        <v>0</v>
      </c>
      <c r="F63" s="16">
        <v>0</v>
      </c>
      <c r="G63" s="16">
        <v>0</v>
      </c>
      <c r="H63" s="16">
        <v>0</v>
      </c>
      <c r="I63" s="16">
        <v>317970</v>
      </c>
      <c r="J63" s="16">
        <v>1076200</v>
      </c>
      <c r="K63" s="16">
        <v>1042860</v>
      </c>
      <c r="L63" s="16">
        <v>2320160</v>
      </c>
      <c r="M63" s="16">
        <v>1357830</v>
      </c>
      <c r="N63" s="16">
        <v>174600</v>
      </c>
      <c r="O63" s="16">
        <f t="shared" si="43"/>
        <v>6289620</v>
      </c>
      <c r="P63" s="42"/>
    </row>
    <row r="64" spans="1:16" ht="25.5" customHeight="1" x14ac:dyDescent="0.3">
      <c r="A64" s="13" t="s">
        <v>97</v>
      </c>
      <c r="B64" s="13" t="s">
        <v>98</v>
      </c>
      <c r="C64" s="16">
        <v>0</v>
      </c>
      <c r="D64" s="16">
        <v>1205556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429107.35</v>
      </c>
      <c r="K64" s="16">
        <v>239538.86</v>
      </c>
      <c r="L64" s="16">
        <v>536909.21</v>
      </c>
      <c r="M64" s="16">
        <v>953376.52</v>
      </c>
      <c r="N64" s="16">
        <v>400505</v>
      </c>
      <c r="O64" s="16">
        <f t="shared" si="43"/>
        <v>2559436.94</v>
      </c>
      <c r="P64" s="42"/>
    </row>
    <row r="65" spans="1:16" ht="25.5" customHeight="1" x14ac:dyDescent="0.3">
      <c r="A65" s="10" t="s">
        <v>99</v>
      </c>
      <c r="B65" s="11" t="s">
        <v>100</v>
      </c>
      <c r="C65" s="12">
        <f>SUM(C67)</f>
        <v>17381079</v>
      </c>
      <c r="D65" s="12">
        <f>SUM(D66:D67)</f>
        <v>-7664219</v>
      </c>
      <c r="E65" s="12">
        <f t="shared" ref="E65:O65" si="44">SUM(E66:E67)</f>
        <v>0</v>
      </c>
      <c r="F65" s="12">
        <f t="shared" si="44"/>
        <v>0</v>
      </c>
      <c r="G65" s="12">
        <f t="shared" si="44"/>
        <v>0</v>
      </c>
      <c r="H65" s="12">
        <f t="shared" si="44"/>
        <v>0</v>
      </c>
      <c r="I65" s="12">
        <f t="shared" si="44"/>
        <v>0</v>
      </c>
      <c r="J65" s="12">
        <f t="shared" si="44"/>
        <v>0</v>
      </c>
      <c r="K65" s="12">
        <f t="shared" si="44"/>
        <v>107923.89</v>
      </c>
      <c r="L65" s="12">
        <f t="shared" si="44"/>
        <v>693236.91</v>
      </c>
      <c r="M65" s="12">
        <f t="shared" si="44"/>
        <v>1148557.0699999998</v>
      </c>
      <c r="N65" s="12">
        <f t="shared" ref="N65" si="45">SUM(N66:N67)</f>
        <v>160125.07</v>
      </c>
      <c r="O65" s="12">
        <f t="shared" si="44"/>
        <v>2109842.9400000004</v>
      </c>
      <c r="P65" s="42"/>
    </row>
    <row r="66" spans="1:16" ht="25.5" customHeight="1" x14ac:dyDescent="0.3">
      <c r="A66" s="13" t="s">
        <v>245</v>
      </c>
      <c r="B66" s="13" t="s">
        <v>246</v>
      </c>
      <c r="C66" s="16"/>
      <c r="D66" s="16">
        <v>164020</v>
      </c>
      <c r="E66" s="16"/>
      <c r="F66" s="16"/>
      <c r="G66" s="16"/>
      <c r="H66" s="16"/>
      <c r="I66" s="16"/>
      <c r="J66" s="16"/>
      <c r="K66" s="16"/>
      <c r="L66" s="16"/>
      <c r="M66" s="16">
        <v>149564</v>
      </c>
      <c r="N66" s="16">
        <v>0</v>
      </c>
      <c r="O66" s="16">
        <f t="shared" ref="O66:O67" si="46">SUM(E66:N66)</f>
        <v>149564</v>
      </c>
      <c r="P66" s="42"/>
    </row>
    <row r="67" spans="1:16" ht="25.5" customHeight="1" x14ac:dyDescent="0.3">
      <c r="A67" s="13" t="s">
        <v>101</v>
      </c>
      <c r="B67" s="13" t="s">
        <v>102</v>
      </c>
      <c r="C67" s="16">
        <v>17381079</v>
      </c>
      <c r="D67" s="16">
        <v>-7828239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107923.89</v>
      </c>
      <c r="L67" s="16">
        <v>693236.91</v>
      </c>
      <c r="M67" s="16">
        <v>998993.07</v>
      </c>
      <c r="N67" s="16">
        <v>160125.07</v>
      </c>
      <c r="O67" s="16">
        <f t="shared" si="46"/>
        <v>1960278.9400000002</v>
      </c>
      <c r="P67" s="42"/>
    </row>
    <row r="68" spans="1:16" ht="25.5" customHeight="1" x14ac:dyDescent="0.3">
      <c r="A68" s="7">
        <v>2.2999999999999998</v>
      </c>
      <c r="B68" s="7" t="s">
        <v>103</v>
      </c>
      <c r="C68" s="8">
        <f t="shared" ref="C68:O68" si="47">C69+C73+C78+C85+C90+C95+C98</f>
        <v>38955207</v>
      </c>
      <c r="D68" s="8">
        <f t="shared" si="47"/>
        <v>15327873</v>
      </c>
      <c r="E68" s="8">
        <f t="shared" si="47"/>
        <v>0</v>
      </c>
      <c r="F68" s="8">
        <f t="shared" si="47"/>
        <v>0</v>
      </c>
      <c r="G68" s="8">
        <f t="shared" si="47"/>
        <v>0</v>
      </c>
      <c r="H68" s="8">
        <f t="shared" si="47"/>
        <v>0</v>
      </c>
      <c r="I68" s="8">
        <f t="shared" si="47"/>
        <v>2823491.93</v>
      </c>
      <c r="J68" s="8">
        <f t="shared" si="47"/>
        <v>1031707.6400000001</v>
      </c>
      <c r="K68" s="8">
        <f t="shared" si="47"/>
        <v>3116614.1100000003</v>
      </c>
      <c r="L68" s="8">
        <f t="shared" si="47"/>
        <v>1955584.02</v>
      </c>
      <c r="M68" s="8">
        <f t="shared" si="47"/>
        <v>1657682.32</v>
      </c>
      <c r="N68" s="8">
        <f t="shared" si="47"/>
        <v>19839715.720000003</v>
      </c>
      <c r="O68" s="8">
        <f t="shared" si="47"/>
        <v>30424795.740000002</v>
      </c>
      <c r="P68" s="42"/>
    </row>
    <row r="69" spans="1:16" ht="25.5" customHeight="1" x14ac:dyDescent="0.3">
      <c r="A69" s="10" t="s">
        <v>104</v>
      </c>
      <c r="B69" s="11" t="s">
        <v>105</v>
      </c>
      <c r="C69" s="12">
        <f>SUM(C70:C72)</f>
        <v>1770000</v>
      </c>
      <c r="D69" s="12">
        <f>SUM(D70:D72)</f>
        <v>830000</v>
      </c>
      <c r="E69" s="12">
        <f>SUM(E70:E72)</f>
        <v>0</v>
      </c>
      <c r="F69" s="12">
        <f t="shared" ref="F69:K69" si="48">SUM(F70:F72)</f>
        <v>0</v>
      </c>
      <c r="G69" s="12">
        <f t="shared" si="48"/>
        <v>0</v>
      </c>
      <c r="H69" s="12">
        <f t="shared" si="48"/>
        <v>0</v>
      </c>
      <c r="I69" s="12">
        <f t="shared" si="48"/>
        <v>103697.44</v>
      </c>
      <c r="J69" s="12">
        <f t="shared" si="48"/>
        <v>0</v>
      </c>
      <c r="K69" s="12">
        <f t="shared" si="48"/>
        <v>29773.200000000001</v>
      </c>
      <c r="L69" s="12">
        <f t="shared" ref="L69:M69" si="49">SUM(L70:L72)</f>
        <v>223015</v>
      </c>
      <c r="M69" s="12">
        <f t="shared" si="49"/>
        <v>150407.44</v>
      </c>
      <c r="N69" s="12">
        <f t="shared" ref="N69" si="50">SUM(N70:N72)</f>
        <v>0</v>
      </c>
      <c r="O69" s="12">
        <f>SUM(O70:O72)</f>
        <v>506893.08</v>
      </c>
      <c r="P69" s="42"/>
    </row>
    <row r="70" spans="1:16" ht="25.5" customHeight="1" x14ac:dyDescent="0.3">
      <c r="A70" s="13" t="s">
        <v>106</v>
      </c>
      <c r="B70" s="13" t="s">
        <v>107</v>
      </c>
      <c r="C70" s="16">
        <v>1620000</v>
      </c>
      <c r="D70" s="16">
        <v>830000</v>
      </c>
      <c r="E70" s="16">
        <v>0</v>
      </c>
      <c r="F70" s="16">
        <v>0</v>
      </c>
      <c r="G70" s="16">
        <v>0</v>
      </c>
      <c r="H70" s="16">
        <v>0</v>
      </c>
      <c r="I70" s="16">
        <v>103697.44</v>
      </c>
      <c r="J70" s="16">
        <v>0</v>
      </c>
      <c r="K70" s="16">
        <v>25682.2</v>
      </c>
      <c r="L70" s="16">
        <v>223015</v>
      </c>
      <c r="M70" s="16">
        <v>136215.44</v>
      </c>
      <c r="N70" s="16">
        <v>0</v>
      </c>
      <c r="O70" s="16">
        <f t="shared" ref="O70:O72" si="51">SUM(E70:N70)</f>
        <v>488610.08</v>
      </c>
      <c r="P70" s="42"/>
    </row>
    <row r="71" spans="1:16" ht="25.5" customHeight="1" x14ac:dyDescent="0.3">
      <c r="A71" s="13" t="s">
        <v>108</v>
      </c>
      <c r="B71" s="13" t="s">
        <v>109</v>
      </c>
      <c r="C71" s="16">
        <v>100000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4091</v>
      </c>
      <c r="L71" s="16">
        <v>0</v>
      </c>
      <c r="M71" s="16">
        <v>0</v>
      </c>
      <c r="N71" s="16">
        <v>0</v>
      </c>
      <c r="O71" s="16">
        <f t="shared" si="51"/>
        <v>4091</v>
      </c>
      <c r="P71" s="42"/>
    </row>
    <row r="72" spans="1:16" ht="25.5" customHeight="1" x14ac:dyDescent="0.3">
      <c r="A72" s="13" t="s">
        <v>110</v>
      </c>
      <c r="B72" s="13" t="s">
        <v>111</v>
      </c>
      <c r="C72" s="16">
        <v>50000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14192</v>
      </c>
      <c r="N72" s="16">
        <v>0</v>
      </c>
      <c r="O72" s="16">
        <f t="shared" si="51"/>
        <v>14192</v>
      </c>
      <c r="P72" s="42"/>
    </row>
    <row r="73" spans="1:16" ht="25.5" customHeight="1" x14ac:dyDescent="0.3">
      <c r="A73" s="10" t="s">
        <v>112</v>
      </c>
      <c r="B73" s="11" t="s">
        <v>113</v>
      </c>
      <c r="C73" s="12">
        <f>SUM(C74:C77)</f>
        <v>6322195</v>
      </c>
      <c r="D73" s="12">
        <f>SUM(D74:D77)</f>
        <v>-1814631</v>
      </c>
      <c r="E73" s="12">
        <f>SUM(E74:E77)</f>
        <v>0</v>
      </c>
      <c r="F73" s="12">
        <f t="shared" ref="F73:K73" si="52">SUM(F74:F77)</f>
        <v>0</v>
      </c>
      <c r="G73" s="12">
        <f t="shared" si="52"/>
        <v>0</v>
      </c>
      <c r="H73" s="12">
        <f t="shared" si="52"/>
        <v>0</v>
      </c>
      <c r="I73" s="12">
        <f t="shared" si="52"/>
        <v>0</v>
      </c>
      <c r="J73" s="12">
        <f t="shared" si="52"/>
        <v>0</v>
      </c>
      <c r="K73" s="12">
        <f t="shared" si="52"/>
        <v>68091.899999999994</v>
      </c>
      <c r="L73" s="12">
        <f t="shared" ref="L73:M73" si="53">SUM(L74:L77)</f>
        <v>70894.399999999994</v>
      </c>
      <c r="M73" s="12">
        <f t="shared" si="53"/>
        <v>2865</v>
      </c>
      <c r="N73" s="12">
        <f t="shared" ref="N73" si="54">SUM(N74:N77)</f>
        <v>64576.68</v>
      </c>
      <c r="O73" s="12">
        <f>SUM(O74:O77)</f>
        <v>206427.97999999998</v>
      </c>
      <c r="P73" s="42"/>
    </row>
    <row r="74" spans="1:16" ht="25.5" customHeight="1" x14ac:dyDescent="0.3">
      <c r="A74" s="13" t="s">
        <v>114</v>
      </c>
      <c r="B74" s="13" t="s">
        <v>115</v>
      </c>
      <c r="C74" s="16">
        <v>0</v>
      </c>
      <c r="D74" s="16">
        <v>15000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6136</v>
      </c>
      <c r="L74" s="16">
        <v>41276.400000000001</v>
      </c>
      <c r="M74" s="16">
        <v>270</v>
      </c>
      <c r="N74" s="16">
        <v>0</v>
      </c>
      <c r="O74" s="16">
        <f t="shared" ref="O74:O77" si="55">SUM(E74:N74)</f>
        <v>47682.400000000001</v>
      </c>
      <c r="P74" s="42"/>
    </row>
    <row r="75" spans="1:16" ht="25.5" customHeight="1" x14ac:dyDescent="0.3">
      <c r="A75" s="13" t="s">
        <v>116</v>
      </c>
      <c r="B75" s="13" t="s">
        <v>117</v>
      </c>
      <c r="C75" s="16">
        <v>50000</v>
      </c>
      <c r="D75" s="16">
        <v>61000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61955.9</v>
      </c>
      <c r="L75" s="16">
        <v>29618</v>
      </c>
      <c r="M75" s="16">
        <v>0</v>
      </c>
      <c r="N75" s="16">
        <v>64576.68</v>
      </c>
      <c r="O75" s="16">
        <f t="shared" si="55"/>
        <v>156150.57999999999</v>
      </c>
      <c r="P75" s="42"/>
    </row>
    <row r="76" spans="1:16" ht="25.5" customHeight="1" x14ac:dyDescent="0.3">
      <c r="A76" s="13" t="s">
        <v>118</v>
      </c>
      <c r="B76" s="13" t="s">
        <v>119</v>
      </c>
      <c r="C76" s="16">
        <v>4006595</v>
      </c>
      <c r="D76" s="16">
        <v>229314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2595</v>
      </c>
      <c r="N76" s="16">
        <v>0</v>
      </c>
      <c r="O76" s="16">
        <f t="shared" si="55"/>
        <v>2595</v>
      </c>
      <c r="P76" s="42"/>
    </row>
    <row r="77" spans="1:16" ht="25.5" customHeight="1" x14ac:dyDescent="0.3">
      <c r="A77" s="13" t="s">
        <v>120</v>
      </c>
      <c r="B77" s="13" t="s">
        <v>121</v>
      </c>
      <c r="C77" s="16">
        <v>2265600</v>
      </c>
      <c r="D77" s="16">
        <v>-2119945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f t="shared" si="55"/>
        <v>0</v>
      </c>
      <c r="P77" s="42"/>
    </row>
    <row r="78" spans="1:16" ht="25.5" customHeight="1" x14ac:dyDescent="0.3">
      <c r="A78" s="10" t="s">
        <v>122</v>
      </c>
      <c r="B78" s="11" t="s">
        <v>123</v>
      </c>
      <c r="C78" s="12">
        <f>SUM(C79:C84)</f>
        <v>3049000</v>
      </c>
      <c r="D78" s="12">
        <f>SUM(D79:D84)</f>
        <v>-452819</v>
      </c>
      <c r="E78" s="12">
        <f>SUM(E79:E84)</f>
        <v>0</v>
      </c>
      <c r="F78" s="12">
        <f t="shared" ref="F78:K78" si="56">SUM(F79:F84)</f>
        <v>0</v>
      </c>
      <c r="G78" s="12">
        <f t="shared" si="56"/>
        <v>0</v>
      </c>
      <c r="H78" s="12">
        <f t="shared" si="56"/>
        <v>0</v>
      </c>
      <c r="I78" s="12">
        <f t="shared" si="56"/>
        <v>0</v>
      </c>
      <c r="J78" s="12">
        <f t="shared" si="56"/>
        <v>31275.43</v>
      </c>
      <c r="K78" s="12">
        <f t="shared" si="56"/>
        <v>216252.42</v>
      </c>
      <c r="L78" s="12">
        <f t="shared" ref="L78:M78" si="57">SUM(L79:L84)</f>
        <v>27735.79</v>
      </c>
      <c r="M78" s="12">
        <f t="shared" si="57"/>
        <v>20324</v>
      </c>
      <c r="N78" s="12">
        <f t="shared" ref="N78" si="58">SUM(N79:N84)</f>
        <v>365573.39</v>
      </c>
      <c r="O78" s="12">
        <f>SUM(O79:O84)</f>
        <v>661161.02999999991</v>
      </c>
      <c r="P78" s="42"/>
    </row>
    <row r="79" spans="1:16" ht="25.5" customHeight="1" x14ac:dyDescent="0.3">
      <c r="A79" s="13" t="s">
        <v>124</v>
      </c>
      <c r="B79" s="13" t="s">
        <v>125</v>
      </c>
      <c r="C79" s="16">
        <v>1144000</v>
      </c>
      <c r="D79" s="16">
        <v>54076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68676</v>
      </c>
      <c r="L79" s="16"/>
      <c r="M79" s="16">
        <v>3515</v>
      </c>
      <c r="N79" s="16">
        <v>286665.14</v>
      </c>
      <c r="O79" s="16">
        <f t="shared" ref="O79:O84" si="59">SUM(E79:N79)</f>
        <v>358856.14</v>
      </c>
      <c r="P79" s="42"/>
    </row>
    <row r="80" spans="1:16" ht="25.5" customHeight="1" x14ac:dyDescent="0.3">
      <c r="A80" s="13" t="s">
        <v>126</v>
      </c>
      <c r="B80" s="13" t="s">
        <v>127</v>
      </c>
      <c r="C80" s="16">
        <v>1055000</v>
      </c>
      <c r="D80" s="16">
        <v>156430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31275.43</v>
      </c>
      <c r="K80" s="16">
        <v>61979.25</v>
      </c>
      <c r="L80" s="16">
        <v>20039.400000000001</v>
      </c>
      <c r="M80" s="16">
        <v>16809</v>
      </c>
      <c r="N80" s="16">
        <v>68086</v>
      </c>
      <c r="O80" s="16">
        <f t="shared" si="59"/>
        <v>198189.08</v>
      </c>
      <c r="P80" s="42"/>
    </row>
    <row r="81" spans="1:16" ht="25.5" customHeight="1" x14ac:dyDescent="0.3">
      <c r="A81" s="13" t="s">
        <v>128</v>
      </c>
      <c r="B81" s="13" t="s">
        <v>129</v>
      </c>
      <c r="C81" s="16">
        <v>850000</v>
      </c>
      <c r="D81" s="16">
        <v>-711025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55397.79</v>
      </c>
      <c r="L81" s="16">
        <v>7696.39</v>
      </c>
      <c r="M81" s="16">
        <v>0</v>
      </c>
      <c r="N81" s="16">
        <v>4184.75</v>
      </c>
      <c r="O81" s="16">
        <f t="shared" si="59"/>
        <v>67278.929999999993</v>
      </c>
      <c r="P81" s="42"/>
    </row>
    <row r="82" spans="1:16" ht="25.5" customHeight="1" x14ac:dyDescent="0.3">
      <c r="A82" s="13" t="s">
        <v>247</v>
      </c>
      <c r="B82" s="13" t="s">
        <v>248</v>
      </c>
      <c r="C82" s="16">
        <v>0</v>
      </c>
      <c r="D82" s="16">
        <v>15000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6637.5</v>
      </c>
      <c r="O82" s="16">
        <f t="shared" si="59"/>
        <v>6637.5</v>
      </c>
      <c r="P82" s="42"/>
    </row>
    <row r="83" spans="1:16" ht="25.5" customHeight="1" x14ac:dyDescent="0.3">
      <c r="A83" s="13" t="s">
        <v>232</v>
      </c>
      <c r="B83" s="13" t="s">
        <v>233</v>
      </c>
      <c r="C83" s="16">
        <v>0</v>
      </c>
      <c r="D83" s="16">
        <v>30000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29999.38</v>
      </c>
      <c r="L83" s="16">
        <v>0</v>
      </c>
      <c r="M83" s="16">
        <v>0</v>
      </c>
      <c r="N83" s="16">
        <v>0</v>
      </c>
      <c r="O83" s="16">
        <f t="shared" si="59"/>
        <v>29999.38</v>
      </c>
      <c r="P83" s="42"/>
    </row>
    <row r="84" spans="1:16" ht="25.5" customHeight="1" x14ac:dyDescent="0.3">
      <c r="A84" s="13" t="s">
        <v>130</v>
      </c>
      <c r="B84" s="13" t="s">
        <v>131</v>
      </c>
      <c r="C84" s="16">
        <v>0</v>
      </c>
      <c r="D84" s="16">
        <v>2700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200</v>
      </c>
      <c r="L84" s="16">
        <v>0</v>
      </c>
      <c r="M84" s="16">
        <v>0</v>
      </c>
      <c r="N84" s="16">
        <v>0</v>
      </c>
      <c r="O84" s="16">
        <f t="shared" si="59"/>
        <v>200</v>
      </c>
      <c r="P84" s="42"/>
    </row>
    <row r="85" spans="1:16" ht="25.5" customHeight="1" x14ac:dyDescent="0.3">
      <c r="A85" s="10" t="s">
        <v>132</v>
      </c>
      <c r="B85" s="11" t="s">
        <v>133</v>
      </c>
      <c r="C85" s="12">
        <f>SUM(C86:C89)</f>
        <v>2480000</v>
      </c>
      <c r="D85" s="12">
        <f>SUM(D86:D89)</f>
        <v>-1796812</v>
      </c>
      <c r="E85" s="12">
        <f>SUM(E86:E89)</f>
        <v>0</v>
      </c>
      <c r="F85" s="12">
        <f t="shared" ref="F85:K85" si="60">SUM(F86:F89)</f>
        <v>0</v>
      </c>
      <c r="G85" s="12">
        <f t="shared" si="60"/>
        <v>0</v>
      </c>
      <c r="H85" s="12">
        <f t="shared" si="60"/>
        <v>0</v>
      </c>
      <c r="I85" s="12">
        <f t="shared" si="60"/>
        <v>0</v>
      </c>
      <c r="J85" s="12">
        <f t="shared" si="60"/>
        <v>0</v>
      </c>
      <c r="K85" s="12">
        <f t="shared" si="60"/>
        <v>428354</v>
      </c>
      <c r="L85" s="12">
        <f t="shared" ref="L85:M85" si="61">SUM(L86:L89)</f>
        <v>30026.59</v>
      </c>
      <c r="M85" s="12">
        <f t="shared" si="61"/>
        <v>6886.27</v>
      </c>
      <c r="N85" s="12">
        <f t="shared" ref="N85" si="62">SUM(N86:N89)</f>
        <v>0</v>
      </c>
      <c r="O85" s="12">
        <f>SUM(O86:O89)</f>
        <v>465266.86</v>
      </c>
      <c r="P85" s="42"/>
    </row>
    <row r="86" spans="1:16" ht="25.5" customHeight="1" x14ac:dyDescent="0.3">
      <c r="A86" s="13" t="s">
        <v>134</v>
      </c>
      <c r="B86" s="13" t="s">
        <v>135</v>
      </c>
      <c r="C86" s="16">
        <v>500000</v>
      </c>
      <c r="D86" s="16">
        <v>-441000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2360</v>
      </c>
      <c r="M86" s="16">
        <v>0</v>
      </c>
      <c r="N86" s="16">
        <v>0</v>
      </c>
      <c r="O86" s="16">
        <f t="shared" ref="O86:O89" si="63">SUM(E86:N86)</f>
        <v>2360</v>
      </c>
      <c r="P86" s="42"/>
    </row>
    <row r="87" spans="1:16" ht="25.5" customHeight="1" x14ac:dyDescent="0.3">
      <c r="A87" s="13" t="s">
        <v>136</v>
      </c>
      <c r="B87" s="13" t="s">
        <v>137</v>
      </c>
      <c r="C87" s="16">
        <v>1450000</v>
      </c>
      <c r="D87" s="16">
        <v>-1005812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410854</v>
      </c>
      <c r="L87" s="16"/>
      <c r="M87" s="16">
        <v>0</v>
      </c>
      <c r="N87" s="16">
        <v>0</v>
      </c>
      <c r="O87" s="16">
        <f t="shared" si="63"/>
        <v>410854</v>
      </c>
      <c r="P87" s="42"/>
    </row>
    <row r="88" spans="1:16" ht="25.5" customHeight="1" x14ac:dyDescent="0.3">
      <c r="A88" s="13" t="s">
        <v>138</v>
      </c>
      <c r="B88" s="13" t="s">
        <v>139</v>
      </c>
      <c r="C88" s="16">
        <v>150000</v>
      </c>
      <c r="D88" s="16">
        <v>-100000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f t="shared" si="63"/>
        <v>0</v>
      </c>
      <c r="P88" s="42"/>
    </row>
    <row r="89" spans="1:16" ht="25.5" customHeight="1" x14ac:dyDescent="0.3">
      <c r="A89" s="13" t="s">
        <v>140</v>
      </c>
      <c r="B89" s="13" t="s">
        <v>141</v>
      </c>
      <c r="C89" s="16">
        <v>380000</v>
      </c>
      <c r="D89" s="16">
        <v>-250000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17500</v>
      </c>
      <c r="L89" s="16">
        <v>27666.59</v>
      </c>
      <c r="M89" s="16">
        <v>6886.27</v>
      </c>
      <c r="N89" s="16">
        <v>0</v>
      </c>
      <c r="O89" s="16">
        <f t="shared" si="63"/>
        <v>52052.86</v>
      </c>
      <c r="P89" s="42"/>
    </row>
    <row r="90" spans="1:16" ht="25.5" customHeight="1" x14ac:dyDescent="0.3">
      <c r="A90" s="10" t="s">
        <v>142</v>
      </c>
      <c r="B90" s="11" t="s">
        <v>143</v>
      </c>
      <c r="C90" s="12">
        <f>SUM(C91:C94)</f>
        <v>970000</v>
      </c>
      <c r="D90" s="12">
        <f>SUM(D91:D94)</f>
        <v>807786</v>
      </c>
      <c r="E90" s="12">
        <f>SUM(E91:E94)</f>
        <v>0</v>
      </c>
      <c r="F90" s="12">
        <f t="shared" ref="F90:K90" si="64">SUM(F91:F94)</f>
        <v>0</v>
      </c>
      <c r="G90" s="12">
        <f t="shared" si="64"/>
        <v>0</v>
      </c>
      <c r="H90" s="12">
        <f t="shared" si="64"/>
        <v>0</v>
      </c>
      <c r="I90" s="12">
        <f t="shared" si="64"/>
        <v>0</v>
      </c>
      <c r="J90" s="12">
        <f t="shared" si="64"/>
        <v>0</v>
      </c>
      <c r="K90" s="12">
        <f t="shared" si="64"/>
        <v>50280.74</v>
      </c>
      <c r="L90" s="12">
        <f t="shared" ref="L90:M90" si="65">SUM(L91:L94)</f>
        <v>95032.39</v>
      </c>
      <c r="M90" s="12">
        <f t="shared" si="65"/>
        <v>289160.36</v>
      </c>
      <c r="N90" s="12">
        <f t="shared" ref="N90" si="66">SUM(N91:N94)</f>
        <v>0</v>
      </c>
      <c r="O90" s="12">
        <f>SUM(O91:O94)</f>
        <v>434473.48999999993</v>
      </c>
      <c r="P90" s="42"/>
    </row>
    <row r="91" spans="1:16" ht="25.5" customHeight="1" x14ac:dyDescent="0.3">
      <c r="A91" s="13" t="s">
        <v>144</v>
      </c>
      <c r="B91" s="13" t="s">
        <v>145</v>
      </c>
      <c r="C91" s="16">
        <v>100000</v>
      </c>
      <c r="D91" s="16">
        <v>-60314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190</v>
      </c>
      <c r="L91" s="16">
        <v>0</v>
      </c>
      <c r="M91" s="16">
        <v>0</v>
      </c>
      <c r="N91" s="16">
        <v>0</v>
      </c>
      <c r="O91" s="16">
        <f t="shared" ref="O91:O94" si="67">SUM(E91:N91)</f>
        <v>190</v>
      </c>
      <c r="P91" s="42"/>
    </row>
    <row r="92" spans="1:16" ht="25.5" customHeight="1" x14ac:dyDescent="0.3">
      <c r="A92" s="13" t="s">
        <v>146</v>
      </c>
      <c r="B92" s="13" t="s">
        <v>147</v>
      </c>
      <c r="C92" s="16">
        <v>170000</v>
      </c>
      <c r="D92" s="16">
        <v>10000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3860</v>
      </c>
      <c r="L92" s="16">
        <v>27347.42</v>
      </c>
      <c r="M92" s="16">
        <v>0</v>
      </c>
      <c r="N92" s="16">
        <v>0</v>
      </c>
      <c r="O92" s="16">
        <f t="shared" si="67"/>
        <v>31207.42</v>
      </c>
      <c r="P92" s="42"/>
    </row>
    <row r="93" spans="1:16" ht="25.5" customHeight="1" x14ac:dyDescent="0.3">
      <c r="A93" s="13" t="s">
        <v>148</v>
      </c>
      <c r="B93" s="13" t="s">
        <v>149</v>
      </c>
      <c r="C93" s="16">
        <v>650000</v>
      </c>
      <c r="D93" s="16">
        <v>858100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46230.74</v>
      </c>
      <c r="L93" s="16">
        <v>67684.97</v>
      </c>
      <c r="M93" s="16">
        <v>289160.36</v>
      </c>
      <c r="N93" s="16">
        <v>0</v>
      </c>
      <c r="O93" s="16">
        <f t="shared" si="67"/>
        <v>403076.06999999995</v>
      </c>
      <c r="P93" s="42"/>
    </row>
    <row r="94" spans="1:16" ht="25.5" customHeight="1" x14ac:dyDescent="0.3">
      <c r="A94" s="13" t="s">
        <v>150</v>
      </c>
      <c r="B94" s="13" t="s">
        <v>151</v>
      </c>
      <c r="C94" s="16">
        <v>50000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f t="shared" si="67"/>
        <v>0</v>
      </c>
      <c r="P94" s="42"/>
    </row>
    <row r="95" spans="1:16" ht="25.5" customHeight="1" x14ac:dyDescent="0.3">
      <c r="A95" s="10" t="s">
        <v>152</v>
      </c>
      <c r="B95" s="11" t="s">
        <v>153</v>
      </c>
      <c r="C95" s="12">
        <f t="shared" ref="C95:O95" si="68">SUM(C96:C97)</f>
        <v>17514012</v>
      </c>
      <c r="D95" s="12">
        <f t="shared" si="68"/>
        <v>-372966</v>
      </c>
      <c r="E95" s="12">
        <f t="shared" si="68"/>
        <v>0</v>
      </c>
      <c r="F95" s="12">
        <f t="shared" si="68"/>
        <v>0</v>
      </c>
      <c r="G95" s="12">
        <f t="shared" si="68"/>
        <v>0</v>
      </c>
      <c r="H95" s="12">
        <f t="shared" si="68"/>
        <v>0</v>
      </c>
      <c r="I95" s="12">
        <f t="shared" si="68"/>
        <v>2093414.51</v>
      </c>
      <c r="J95" s="12">
        <f t="shared" si="68"/>
        <v>816499.53</v>
      </c>
      <c r="K95" s="12">
        <f t="shared" si="68"/>
        <v>2008750.23</v>
      </c>
      <c r="L95" s="12">
        <f t="shared" si="68"/>
        <v>598688.28999999992</v>
      </c>
      <c r="M95" s="12">
        <f t="shared" si="68"/>
        <v>603367.26</v>
      </c>
      <c r="N95" s="12">
        <f t="shared" si="68"/>
        <v>631552.25</v>
      </c>
      <c r="O95" s="12">
        <f t="shared" si="68"/>
        <v>6752272.0700000003</v>
      </c>
      <c r="P95" s="42"/>
    </row>
    <row r="96" spans="1:16" ht="25.5" customHeight="1" x14ac:dyDescent="0.3">
      <c r="A96" s="13" t="s">
        <v>154</v>
      </c>
      <c r="B96" s="13" t="s">
        <v>155</v>
      </c>
      <c r="C96" s="16">
        <v>15949012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2093414.51</v>
      </c>
      <c r="J96" s="16">
        <v>806941.53</v>
      </c>
      <c r="K96" s="16">
        <v>1982212.44</v>
      </c>
      <c r="L96" s="16">
        <v>586115.46</v>
      </c>
      <c r="M96" s="16">
        <v>595597.25</v>
      </c>
      <c r="N96" s="16">
        <v>631552.25</v>
      </c>
      <c r="O96" s="16">
        <f t="shared" ref="O96:O97" si="69">SUM(E96:N96)</f>
        <v>6695833.4400000004</v>
      </c>
      <c r="P96" s="42"/>
    </row>
    <row r="97" spans="1:17" ht="25.5" customHeight="1" x14ac:dyDescent="0.3">
      <c r="A97" s="13" t="s">
        <v>156</v>
      </c>
      <c r="B97" s="13" t="s">
        <v>157</v>
      </c>
      <c r="C97" s="16">
        <v>1565000</v>
      </c>
      <c r="D97" s="16">
        <v>-372966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9558</v>
      </c>
      <c r="K97" s="16">
        <v>26537.79</v>
      </c>
      <c r="L97" s="16">
        <v>12572.83</v>
      </c>
      <c r="M97" s="16">
        <v>7770.01</v>
      </c>
      <c r="N97" s="16">
        <v>0</v>
      </c>
      <c r="O97" s="16">
        <f t="shared" si="69"/>
        <v>56438.630000000005</v>
      </c>
      <c r="P97" s="42"/>
    </row>
    <row r="98" spans="1:17" ht="25.5" customHeight="1" x14ac:dyDescent="0.3">
      <c r="A98" s="10" t="s">
        <v>158</v>
      </c>
      <c r="B98" s="11" t="s">
        <v>159</v>
      </c>
      <c r="C98" s="12">
        <f>SUM(C99:C105)</f>
        <v>6850000</v>
      </c>
      <c r="D98" s="12">
        <f>SUM(D99:D105)</f>
        <v>18127315</v>
      </c>
      <c r="E98" s="12">
        <f>SUM(E99:E105)</f>
        <v>0</v>
      </c>
      <c r="F98" s="12">
        <f t="shared" ref="F98:K98" si="70">SUM(F99:F105)</f>
        <v>0</v>
      </c>
      <c r="G98" s="12">
        <f t="shared" si="70"/>
        <v>0</v>
      </c>
      <c r="H98" s="12">
        <f t="shared" si="70"/>
        <v>0</v>
      </c>
      <c r="I98" s="12">
        <f t="shared" si="70"/>
        <v>626379.98</v>
      </c>
      <c r="J98" s="12">
        <f t="shared" si="70"/>
        <v>183932.68000000002</v>
      </c>
      <c r="K98" s="12">
        <f t="shared" si="70"/>
        <v>315111.62</v>
      </c>
      <c r="L98" s="12">
        <f t="shared" ref="L98:M98" si="71">SUM(L99:L105)</f>
        <v>910191.56</v>
      </c>
      <c r="M98" s="12">
        <f t="shared" si="71"/>
        <v>584671.99</v>
      </c>
      <c r="N98" s="12">
        <f t="shared" ref="N98" si="72">SUM(N99:N105)</f>
        <v>18778013.400000002</v>
      </c>
      <c r="O98" s="12">
        <f>SUM(O99:O105)</f>
        <v>21398301.23</v>
      </c>
      <c r="P98" s="42"/>
      <c r="Q98" s="42"/>
    </row>
    <row r="99" spans="1:17" ht="25.5" customHeight="1" x14ac:dyDescent="0.3">
      <c r="A99" s="13" t="s">
        <v>160</v>
      </c>
      <c r="B99" s="13" t="s">
        <v>161</v>
      </c>
      <c r="C99" s="16">
        <v>2050000</v>
      </c>
      <c r="D99" s="16">
        <v>-1674654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68581.600000000006</v>
      </c>
      <c r="K99" s="16">
        <v>298.95</v>
      </c>
      <c r="L99" s="16">
        <v>1828.45</v>
      </c>
      <c r="M99" s="16">
        <v>105955.43</v>
      </c>
      <c r="N99" s="16">
        <v>142318.62</v>
      </c>
      <c r="O99" s="16">
        <f t="shared" ref="O99:O105" si="73">SUM(E99:N99)</f>
        <v>318983.05</v>
      </c>
      <c r="P99" s="42"/>
    </row>
    <row r="100" spans="1:17" ht="25.5" customHeight="1" x14ac:dyDescent="0.3">
      <c r="A100" s="13" t="s">
        <v>162</v>
      </c>
      <c r="B100" s="13" t="s">
        <v>163</v>
      </c>
      <c r="C100" s="16">
        <v>2300000</v>
      </c>
      <c r="D100" s="16">
        <v>17974845.059999999</v>
      </c>
      <c r="E100" s="16">
        <v>0</v>
      </c>
      <c r="F100" s="16">
        <v>0</v>
      </c>
      <c r="G100" s="16">
        <v>0</v>
      </c>
      <c r="H100" s="16">
        <v>0</v>
      </c>
      <c r="I100" s="16">
        <v>326379.98</v>
      </c>
      <c r="J100" s="16">
        <v>39780.480000000003</v>
      </c>
      <c r="K100" s="16">
        <v>177190.29</v>
      </c>
      <c r="L100" s="16">
        <v>717354.8</v>
      </c>
      <c r="M100" s="16">
        <v>213805.6</v>
      </c>
      <c r="N100" s="16">
        <v>18370116.460000001</v>
      </c>
      <c r="O100" s="16">
        <f t="shared" si="73"/>
        <v>19844627.609999999</v>
      </c>
      <c r="P100" s="42"/>
    </row>
    <row r="101" spans="1:17" ht="25.5" customHeight="1" x14ac:dyDescent="0.3">
      <c r="A101" s="13" t="s">
        <v>261</v>
      </c>
      <c r="B101" s="13" t="s">
        <v>262</v>
      </c>
      <c r="C101" s="16">
        <v>0</v>
      </c>
      <c r="D101" s="16">
        <v>80000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f t="shared" si="73"/>
        <v>0</v>
      </c>
      <c r="P101" s="42"/>
    </row>
    <row r="102" spans="1:17" ht="25.5" customHeight="1" x14ac:dyDescent="0.3">
      <c r="A102" s="13" t="s">
        <v>164</v>
      </c>
      <c r="B102" s="13" t="s">
        <v>165</v>
      </c>
      <c r="C102" s="16">
        <v>200000</v>
      </c>
      <c r="D102" s="16">
        <v>455000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21198.7</v>
      </c>
      <c r="K102" s="16">
        <v>8675</v>
      </c>
      <c r="L102" s="16">
        <v>48590.43</v>
      </c>
      <c r="M102" s="16">
        <v>126535.75</v>
      </c>
      <c r="N102" s="16">
        <v>247619.46</v>
      </c>
      <c r="O102" s="16">
        <f t="shared" si="73"/>
        <v>452619.33999999997</v>
      </c>
      <c r="P102" s="42"/>
    </row>
    <row r="103" spans="1:17" ht="25.5" customHeight="1" x14ac:dyDescent="0.3">
      <c r="A103" s="13" t="s">
        <v>166</v>
      </c>
      <c r="B103" s="13" t="s">
        <v>167</v>
      </c>
      <c r="C103" s="16">
        <v>1000000</v>
      </c>
      <c r="D103" s="16">
        <v>-697096.06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26527.84</v>
      </c>
      <c r="L103" s="16">
        <v>65587.960000000006</v>
      </c>
      <c r="M103" s="16">
        <v>97578.96</v>
      </c>
      <c r="N103" s="16">
        <v>0</v>
      </c>
      <c r="O103" s="16">
        <f t="shared" si="73"/>
        <v>189694.76</v>
      </c>
      <c r="P103" s="42"/>
    </row>
    <row r="104" spans="1:17" ht="25.5" customHeight="1" x14ac:dyDescent="0.3">
      <c r="A104" s="13" t="s">
        <v>168</v>
      </c>
      <c r="B104" s="13" t="s">
        <v>169</v>
      </c>
      <c r="C104" s="16">
        <v>0</v>
      </c>
      <c r="D104" s="16">
        <v>607220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19143.97</v>
      </c>
      <c r="L104" s="16">
        <v>47911.24</v>
      </c>
      <c r="M104" s="16">
        <v>22998.2</v>
      </c>
      <c r="N104" s="16">
        <v>14103.36</v>
      </c>
      <c r="O104" s="16">
        <f t="shared" si="73"/>
        <v>104156.76999999999</v>
      </c>
      <c r="P104" s="42"/>
    </row>
    <row r="105" spans="1:17" ht="25.5" customHeight="1" x14ac:dyDescent="0.3">
      <c r="A105" s="13" t="s">
        <v>170</v>
      </c>
      <c r="B105" s="13" t="s">
        <v>171</v>
      </c>
      <c r="C105" s="16">
        <v>1300000</v>
      </c>
      <c r="D105" s="16">
        <v>1382000</v>
      </c>
      <c r="E105" s="16">
        <v>0</v>
      </c>
      <c r="F105" s="16">
        <v>0</v>
      </c>
      <c r="G105" s="16">
        <v>0</v>
      </c>
      <c r="H105" s="16">
        <v>0</v>
      </c>
      <c r="I105" s="16">
        <v>300000</v>
      </c>
      <c r="J105" s="16">
        <v>54371.9</v>
      </c>
      <c r="K105" s="16">
        <v>83275.570000000007</v>
      </c>
      <c r="L105" s="16">
        <v>28918.68</v>
      </c>
      <c r="M105" s="16">
        <v>17798.05</v>
      </c>
      <c r="N105" s="16">
        <v>3855.5</v>
      </c>
      <c r="O105" s="16">
        <f t="shared" si="73"/>
        <v>488219.7</v>
      </c>
      <c r="P105" s="42"/>
    </row>
    <row r="106" spans="1:17" ht="25.5" customHeight="1" x14ac:dyDescent="0.3">
      <c r="A106" s="7">
        <v>2.6</v>
      </c>
      <c r="B106" s="7" t="s">
        <v>172</v>
      </c>
      <c r="C106" s="8">
        <f>C107+C113+C116+C118+C121+C127</f>
        <v>77161170</v>
      </c>
      <c r="D106" s="8">
        <f>D107+D113+D116+D118+D121+D127+D129</f>
        <v>-22538745.059999999</v>
      </c>
      <c r="E106" s="8">
        <f t="shared" ref="E106:O106" si="74">E107+E113+E116+E118+E121+E127+E129</f>
        <v>0</v>
      </c>
      <c r="F106" s="8">
        <f t="shared" si="74"/>
        <v>0</v>
      </c>
      <c r="G106" s="8">
        <f t="shared" si="74"/>
        <v>0</v>
      </c>
      <c r="H106" s="8">
        <f t="shared" si="74"/>
        <v>0</v>
      </c>
      <c r="I106" s="8">
        <f t="shared" si="74"/>
        <v>725311.47</v>
      </c>
      <c r="J106" s="8">
        <f t="shared" si="74"/>
        <v>1286779.1199999999</v>
      </c>
      <c r="K106" s="8">
        <f t="shared" si="74"/>
        <v>179892.28</v>
      </c>
      <c r="L106" s="8">
        <f t="shared" si="74"/>
        <v>278999.90999999997</v>
      </c>
      <c r="M106" s="8">
        <f t="shared" si="74"/>
        <v>541861.02</v>
      </c>
      <c r="N106" s="8">
        <f t="shared" si="74"/>
        <v>615240.19999999995</v>
      </c>
      <c r="O106" s="8">
        <f t="shared" si="74"/>
        <v>3628084</v>
      </c>
      <c r="P106" s="42"/>
    </row>
    <row r="107" spans="1:17" ht="25.5" customHeight="1" x14ac:dyDescent="0.3">
      <c r="A107" s="10" t="s">
        <v>173</v>
      </c>
      <c r="B107" s="11" t="s">
        <v>174</v>
      </c>
      <c r="C107" s="12">
        <f>SUM(C108:C112)</f>
        <v>15500000</v>
      </c>
      <c r="D107" s="12">
        <f>SUM(D108:D112)</f>
        <v>17828928.34</v>
      </c>
      <c r="E107" s="12">
        <f>SUM(E108:E112)</f>
        <v>0</v>
      </c>
      <c r="F107" s="12">
        <f t="shared" ref="F107:K107" si="75">SUM(F108:F112)</f>
        <v>0</v>
      </c>
      <c r="G107" s="12">
        <f t="shared" si="75"/>
        <v>0</v>
      </c>
      <c r="H107" s="12">
        <f t="shared" si="75"/>
        <v>0</v>
      </c>
      <c r="I107" s="12">
        <f t="shared" si="75"/>
        <v>646369.47</v>
      </c>
      <c r="J107" s="12">
        <f t="shared" si="75"/>
        <v>1265784.1199999999</v>
      </c>
      <c r="K107" s="12">
        <f t="shared" si="75"/>
        <v>179892.28</v>
      </c>
      <c r="L107" s="12">
        <f t="shared" ref="L107:M107" si="76">SUM(L108:L112)</f>
        <v>0</v>
      </c>
      <c r="M107" s="12">
        <f t="shared" si="76"/>
        <v>457727.02</v>
      </c>
      <c r="N107" s="12">
        <f t="shared" ref="N107" si="77">SUM(N108:N112)</f>
        <v>9912</v>
      </c>
      <c r="O107" s="12">
        <f>SUM(O108:O112)</f>
        <v>2559684.8899999997</v>
      </c>
      <c r="P107" s="42"/>
    </row>
    <row r="108" spans="1:17" ht="25.5" customHeight="1" x14ac:dyDescent="0.3">
      <c r="A108" s="13" t="s">
        <v>175</v>
      </c>
      <c r="B108" s="13" t="s">
        <v>176</v>
      </c>
      <c r="C108" s="16">
        <v>1000000</v>
      </c>
      <c r="D108" s="16">
        <v>16908932.940000001</v>
      </c>
      <c r="E108" s="16">
        <v>0</v>
      </c>
      <c r="F108" s="16">
        <v>0</v>
      </c>
      <c r="G108" s="16">
        <v>0</v>
      </c>
      <c r="H108" s="16">
        <v>0</v>
      </c>
      <c r="I108" s="16">
        <v>36000.03</v>
      </c>
      <c r="J108" s="16">
        <v>0</v>
      </c>
      <c r="K108" s="16">
        <v>92808.28</v>
      </c>
      <c r="L108" s="16">
        <v>0</v>
      </c>
      <c r="M108" s="16">
        <v>457727.02</v>
      </c>
      <c r="N108" s="16">
        <v>0</v>
      </c>
      <c r="O108" s="16">
        <f t="shared" ref="O108:O112" si="78">SUM(E108:N108)</f>
        <v>586535.33000000007</v>
      </c>
      <c r="P108" s="42"/>
    </row>
    <row r="109" spans="1:17" ht="25.5" customHeight="1" x14ac:dyDescent="0.3">
      <c r="A109" s="13" t="s">
        <v>177</v>
      </c>
      <c r="B109" s="13" t="s">
        <v>178</v>
      </c>
      <c r="C109" s="16">
        <v>0</v>
      </c>
      <c r="D109" s="16">
        <v>79500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87084</v>
      </c>
      <c r="L109" s="16">
        <v>0</v>
      </c>
      <c r="M109" s="16">
        <v>0</v>
      </c>
      <c r="N109" s="16">
        <v>0</v>
      </c>
      <c r="O109" s="16">
        <f t="shared" si="78"/>
        <v>87084</v>
      </c>
      <c r="P109" s="42"/>
    </row>
    <row r="110" spans="1:17" ht="25.5" customHeight="1" x14ac:dyDescent="0.3">
      <c r="A110" s="13" t="s">
        <v>179</v>
      </c>
      <c r="B110" s="13" t="s">
        <v>180</v>
      </c>
      <c r="C110" s="16">
        <v>13300000</v>
      </c>
      <c r="D110" s="16">
        <v>1310970</v>
      </c>
      <c r="E110" s="16">
        <v>0</v>
      </c>
      <c r="F110" s="16">
        <v>0</v>
      </c>
      <c r="G110" s="16">
        <v>0</v>
      </c>
      <c r="H110" s="16">
        <v>0</v>
      </c>
      <c r="I110" s="16">
        <v>394275.95</v>
      </c>
      <c r="J110" s="16">
        <v>1091434.1499999999</v>
      </c>
      <c r="K110" s="16">
        <v>0</v>
      </c>
      <c r="L110" s="16">
        <v>0</v>
      </c>
      <c r="M110" s="16">
        <v>0</v>
      </c>
      <c r="N110" s="16">
        <v>0</v>
      </c>
      <c r="O110" s="16">
        <f t="shared" si="78"/>
        <v>1485710.0999999999</v>
      </c>
      <c r="P110" s="42"/>
    </row>
    <row r="111" spans="1:17" ht="25.5" customHeight="1" x14ac:dyDescent="0.3">
      <c r="A111" s="13" t="s">
        <v>181</v>
      </c>
      <c r="B111" s="13" t="s">
        <v>182</v>
      </c>
      <c r="C111" s="16">
        <v>1200000</v>
      </c>
      <c r="D111" s="16">
        <v>-700474.6</v>
      </c>
      <c r="E111" s="16">
        <v>0</v>
      </c>
      <c r="F111" s="16">
        <v>0</v>
      </c>
      <c r="G111" s="16">
        <v>0</v>
      </c>
      <c r="H111" s="16">
        <v>0</v>
      </c>
      <c r="I111" s="16">
        <v>216093.49</v>
      </c>
      <c r="J111" s="16">
        <v>174349.97</v>
      </c>
      <c r="K111" s="16">
        <v>0</v>
      </c>
      <c r="L111" s="16">
        <v>0</v>
      </c>
      <c r="M111" s="16">
        <v>0</v>
      </c>
      <c r="N111" s="16">
        <v>9912</v>
      </c>
      <c r="O111" s="16">
        <f t="shared" si="78"/>
        <v>400355.45999999996</v>
      </c>
      <c r="P111" s="42"/>
    </row>
    <row r="112" spans="1:17" ht="25.5" customHeight="1" x14ac:dyDescent="0.3">
      <c r="A112" s="13" t="s">
        <v>183</v>
      </c>
      <c r="B112" s="13" t="s">
        <v>184</v>
      </c>
      <c r="C112" s="16">
        <v>0</v>
      </c>
      <c r="D112" s="16">
        <v>230000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f t="shared" si="78"/>
        <v>0</v>
      </c>
      <c r="P112" s="42"/>
    </row>
    <row r="113" spans="1:16" ht="25.5" customHeight="1" x14ac:dyDescent="0.3">
      <c r="A113" s="10" t="s">
        <v>185</v>
      </c>
      <c r="B113" s="11" t="s">
        <v>186</v>
      </c>
      <c r="C113" s="12">
        <f>SUM(C114:C115)</f>
        <v>800000</v>
      </c>
      <c r="D113" s="12">
        <f>SUM(D114:D115)</f>
        <v>2883000</v>
      </c>
      <c r="E113" s="12">
        <f>SUM(E114:E115)</f>
        <v>0</v>
      </c>
      <c r="F113" s="12">
        <f t="shared" ref="F113:K113" si="79">SUM(F114:F115)</f>
        <v>0</v>
      </c>
      <c r="G113" s="12">
        <f t="shared" si="79"/>
        <v>0</v>
      </c>
      <c r="H113" s="12">
        <f t="shared" si="79"/>
        <v>0</v>
      </c>
      <c r="I113" s="12">
        <f t="shared" si="79"/>
        <v>78942</v>
      </c>
      <c r="J113" s="12">
        <f t="shared" si="79"/>
        <v>0</v>
      </c>
      <c r="K113" s="12">
        <f t="shared" si="79"/>
        <v>0</v>
      </c>
      <c r="L113" s="12">
        <f t="shared" ref="L113:M113" si="80">SUM(L114:L115)</f>
        <v>0</v>
      </c>
      <c r="M113" s="12">
        <f t="shared" si="80"/>
        <v>0</v>
      </c>
      <c r="N113" s="12">
        <f t="shared" ref="N113" si="81">SUM(N114:N115)</f>
        <v>0</v>
      </c>
      <c r="O113" s="12">
        <f>SUM(O114:O115)</f>
        <v>78942</v>
      </c>
      <c r="P113" s="42"/>
    </row>
    <row r="114" spans="1:16" ht="25.5" customHeight="1" x14ac:dyDescent="0.3">
      <c r="A114" s="13" t="s">
        <v>187</v>
      </c>
      <c r="B114" s="13" t="s">
        <v>188</v>
      </c>
      <c r="C114" s="16">
        <v>300000</v>
      </c>
      <c r="D114" s="16">
        <v>1203000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f t="shared" ref="O114:O115" si="82">SUM(E114:N114)</f>
        <v>0</v>
      </c>
      <c r="P114" s="42"/>
    </row>
    <row r="115" spans="1:16" ht="25.5" customHeight="1" x14ac:dyDescent="0.3">
      <c r="A115" s="13" t="s">
        <v>189</v>
      </c>
      <c r="B115" s="13" t="s">
        <v>190</v>
      </c>
      <c r="C115" s="16">
        <v>500000</v>
      </c>
      <c r="D115" s="16">
        <v>1680000</v>
      </c>
      <c r="E115" s="16">
        <v>0</v>
      </c>
      <c r="F115" s="16">
        <v>0</v>
      </c>
      <c r="G115" s="16">
        <v>0</v>
      </c>
      <c r="H115" s="16">
        <v>0</v>
      </c>
      <c r="I115" s="16">
        <v>78942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f t="shared" si="82"/>
        <v>78942</v>
      </c>
      <c r="P115" s="42"/>
    </row>
    <row r="116" spans="1:16" ht="25.5" customHeight="1" x14ac:dyDescent="0.3">
      <c r="A116" s="10" t="s">
        <v>191</v>
      </c>
      <c r="B116" s="11" t="s">
        <v>192</v>
      </c>
      <c r="C116" s="12">
        <f>SUM(C117)</f>
        <v>5015170</v>
      </c>
      <c r="D116" s="12">
        <f>SUM(D117)</f>
        <v>-4949170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f>SUM(O117)</f>
        <v>0</v>
      </c>
      <c r="P116" s="42"/>
    </row>
    <row r="117" spans="1:16" ht="25.5" customHeight="1" x14ac:dyDescent="0.3">
      <c r="A117" s="13" t="s">
        <v>193</v>
      </c>
      <c r="B117" s="13" t="s">
        <v>194</v>
      </c>
      <c r="C117" s="16">
        <v>5015170</v>
      </c>
      <c r="D117" s="16">
        <v>-4949170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f>SUM(E117:N117)</f>
        <v>0</v>
      </c>
      <c r="P117" s="42"/>
    </row>
    <row r="118" spans="1:16" ht="25.5" customHeight="1" x14ac:dyDescent="0.3">
      <c r="A118" s="10" t="s">
        <v>195</v>
      </c>
      <c r="B118" s="11" t="s">
        <v>196</v>
      </c>
      <c r="C118" s="12">
        <f>SUM(C119:C120)</f>
        <v>53100000</v>
      </c>
      <c r="D118" s="12">
        <f>SUM(D119:D120)</f>
        <v>-38016470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f>SUM(O119:O120)</f>
        <v>0</v>
      </c>
      <c r="P118" s="42"/>
    </row>
    <row r="119" spans="1:16" ht="25.5" customHeight="1" x14ac:dyDescent="0.3">
      <c r="A119" s="13" t="s">
        <v>197</v>
      </c>
      <c r="B119" s="13" t="s">
        <v>198</v>
      </c>
      <c r="C119" s="16">
        <v>53000000</v>
      </c>
      <c r="D119" s="16">
        <v>-38211384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f t="shared" ref="O119:O120" si="83">SUM(E119:N119)</f>
        <v>0</v>
      </c>
      <c r="P119" s="42"/>
    </row>
    <row r="120" spans="1:16" ht="25.5" customHeight="1" x14ac:dyDescent="0.3">
      <c r="A120" s="13" t="s">
        <v>199</v>
      </c>
      <c r="B120" s="13" t="s">
        <v>200</v>
      </c>
      <c r="C120" s="16">
        <v>100000</v>
      </c>
      <c r="D120" s="16">
        <v>194914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f t="shared" si="83"/>
        <v>0</v>
      </c>
      <c r="P120" s="42"/>
    </row>
    <row r="121" spans="1:16" ht="25.5" customHeight="1" x14ac:dyDescent="0.3">
      <c r="A121" s="10" t="s">
        <v>201</v>
      </c>
      <c r="B121" s="11" t="s">
        <v>202</v>
      </c>
      <c r="C121" s="12">
        <f>SUM(C122:C126)</f>
        <v>1481000</v>
      </c>
      <c r="D121" s="12">
        <f>SUM(D122:D126)</f>
        <v>466788</v>
      </c>
      <c r="E121" s="12">
        <f>SUM(E122:E126)</f>
        <v>0</v>
      </c>
      <c r="F121" s="12">
        <f t="shared" ref="F121:K121" si="84">SUM(F122:F126)</f>
        <v>0</v>
      </c>
      <c r="G121" s="12">
        <f t="shared" si="84"/>
        <v>0</v>
      </c>
      <c r="H121" s="12">
        <f t="shared" si="84"/>
        <v>0</v>
      </c>
      <c r="I121" s="12">
        <f t="shared" si="84"/>
        <v>0</v>
      </c>
      <c r="J121" s="12">
        <f t="shared" si="84"/>
        <v>20995</v>
      </c>
      <c r="K121" s="12">
        <f t="shared" si="84"/>
        <v>0</v>
      </c>
      <c r="L121" s="12">
        <f t="shared" ref="L121:M121" si="85">SUM(L122:L126)</f>
        <v>278999.90999999997</v>
      </c>
      <c r="M121" s="12">
        <f t="shared" si="85"/>
        <v>84134</v>
      </c>
      <c r="N121" s="12">
        <f t="shared" ref="N121" si="86">SUM(N122:N126)</f>
        <v>148680</v>
      </c>
      <c r="O121" s="12">
        <f>SUM(O122:O126)</f>
        <v>532808.90999999992</v>
      </c>
      <c r="P121" s="42"/>
    </row>
    <row r="122" spans="1:16" ht="25.5" customHeight="1" x14ac:dyDescent="0.3">
      <c r="A122" s="13" t="s">
        <v>249</v>
      </c>
      <c r="B122" s="13" t="s">
        <v>250</v>
      </c>
      <c r="C122" s="16">
        <v>0</v>
      </c>
      <c r="D122" s="16">
        <v>150000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148680</v>
      </c>
      <c r="O122" s="16">
        <f t="shared" ref="O122:O126" si="87">SUM(E122:N122)</f>
        <v>148680</v>
      </c>
      <c r="P122" s="42"/>
    </row>
    <row r="123" spans="1:16" ht="25.5" customHeight="1" x14ac:dyDescent="0.3">
      <c r="A123" s="13" t="s">
        <v>203</v>
      </c>
      <c r="B123" s="13" t="s">
        <v>204</v>
      </c>
      <c r="C123" s="16">
        <v>1081000</v>
      </c>
      <c r="D123" s="16">
        <v>496788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278999.90999999997</v>
      </c>
      <c r="M123" s="16">
        <v>66788</v>
      </c>
      <c r="N123" s="16">
        <v>0</v>
      </c>
      <c r="O123" s="16">
        <f t="shared" si="87"/>
        <v>345787.91</v>
      </c>
      <c r="P123" s="42"/>
    </row>
    <row r="124" spans="1:16" ht="25.5" customHeight="1" x14ac:dyDescent="0.3">
      <c r="A124" s="13" t="s">
        <v>205</v>
      </c>
      <c r="B124" s="13" t="s">
        <v>206</v>
      </c>
      <c r="C124" s="16">
        <v>400000</v>
      </c>
      <c r="D124" s="16">
        <v>-300000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17346</v>
      </c>
      <c r="N124" s="16">
        <v>0</v>
      </c>
      <c r="O124" s="16">
        <f t="shared" si="87"/>
        <v>17346</v>
      </c>
      <c r="P124" s="42"/>
    </row>
    <row r="125" spans="1:16" ht="25.5" customHeight="1" x14ac:dyDescent="0.3">
      <c r="A125" s="13" t="s">
        <v>251</v>
      </c>
      <c r="B125" s="13" t="s">
        <v>252</v>
      </c>
      <c r="C125" s="16">
        <v>0</v>
      </c>
      <c r="D125" s="16">
        <v>100000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f t="shared" si="87"/>
        <v>0</v>
      </c>
      <c r="P125" s="42"/>
    </row>
    <row r="126" spans="1:16" ht="25.5" customHeight="1" x14ac:dyDescent="0.3">
      <c r="A126" s="13" t="s">
        <v>207</v>
      </c>
      <c r="B126" s="13" t="s">
        <v>208</v>
      </c>
      <c r="C126" s="16">
        <v>0</v>
      </c>
      <c r="D126" s="16">
        <v>20000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20995</v>
      </c>
      <c r="K126" s="16">
        <v>0</v>
      </c>
      <c r="L126" s="16">
        <v>0</v>
      </c>
      <c r="M126" s="16">
        <v>0</v>
      </c>
      <c r="N126" s="16">
        <v>0</v>
      </c>
      <c r="O126" s="16">
        <f t="shared" si="87"/>
        <v>20995</v>
      </c>
      <c r="P126" s="42"/>
    </row>
    <row r="127" spans="1:16" ht="25.5" customHeight="1" x14ac:dyDescent="0.3">
      <c r="A127" s="10" t="s">
        <v>209</v>
      </c>
      <c r="B127" s="11" t="s">
        <v>210</v>
      </c>
      <c r="C127" s="12">
        <f>SUM(C128)</f>
        <v>1265000</v>
      </c>
      <c r="D127" s="12">
        <f>SUM(D128)</f>
        <v>-843000</v>
      </c>
      <c r="E127" s="12">
        <f>SUM(E128)</f>
        <v>0</v>
      </c>
      <c r="F127" s="12">
        <f t="shared" ref="F127:N127" si="88">SUM(F128)</f>
        <v>0</v>
      </c>
      <c r="G127" s="12">
        <f t="shared" si="88"/>
        <v>0</v>
      </c>
      <c r="H127" s="12">
        <f t="shared" si="88"/>
        <v>0</v>
      </c>
      <c r="I127" s="12">
        <f t="shared" si="88"/>
        <v>0</v>
      </c>
      <c r="J127" s="12">
        <f t="shared" si="88"/>
        <v>0</v>
      </c>
      <c r="K127" s="12">
        <f t="shared" si="88"/>
        <v>0</v>
      </c>
      <c r="L127" s="12">
        <f t="shared" si="88"/>
        <v>0</v>
      </c>
      <c r="M127" s="12">
        <f t="shared" si="88"/>
        <v>0</v>
      </c>
      <c r="N127" s="12">
        <f t="shared" si="88"/>
        <v>365469.6</v>
      </c>
      <c r="O127" s="12">
        <f>SUM(O128)</f>
        <v>365469.6</v>
      </c>
      <c r="P127" s="42"/>
    </row>
    <row r="128" spans="1:16" ht="25.5" customHeight="1" x14ac:dyDescent="0.3">
      <c r="A128" s="13" t="s">
        <v>211</v>
      </c>
      <c r="B128" s="13" t="s">
        <v>212</v>
      </c>
      <c r="C128" s="16">
        <v>1265000</v>
      </c>
      <c r="D128" s="16">
        <v>-843000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365469.6</v>
      </c>
      <c r="O128" s="16">
        <f>SUM(E128:N128)</f>
        <v>365469.6</v>
      </c>
      <c r="P128" s="42"/>
    </row>
    <row r="129" spans="1:16" ht="25.5" customHeight="1" x14ac:dyDescent="0.3">
      <c r="A129" s="10" t="s">
        <v>255</v>
      </c>
      <c r="B129" s="11" t="s">
        <v>256</v>
      </c>
      <c r="C129" s="12">
        <v>0</v>
      </c>
      <c r="D129" s="12">
        <f>SUM(D130)</f>
        <v>91178.6</v>
      </c>
      <c r="E129" s="12">
        <f t="shared" ref="E129:O129" si="89">SUM(E130)</f>
        <v>0</v>
      </c>
      <c r="F129" s="12">
        <f t="shared" si="89"/>
        <v>0</v>
      </c>
      <c r="G129" s="12">
        <f t="shared" si="89"/>
        <v>0</v>
      </c>
      <c r="H129" s="12">
        <f t="shared" si="89"/>
        <v>0</v>
      </c>
      <c r="I129" s="12">
        <f t="shared" si="89"/>
        <v>0</v>
      </c>
      <c r="J129" s="12">
        <f t="shared" si="89"/>
        <v>0</v>
      </c>
      <c r="K129" s="12">
        <f t="shared" si="89"/>
        <v>0</v>
      </c>
      <c r="L129" s="12">
        <f t="shared" si="89"/>
        <v>0</v>
      </c>
      <c r="M129" s="12">
        <f t="shared" si="89"/>
        <v>0</v>
      </c>
      <c r="N129" s="12">
        <f t="shared" si="89"/>
        <v>91178.6</v>
      </c>
      <c r="O129" s="12">
        <f t="shared" si="89"/>
        <v>91178.6</v>
      </c>
      <c r="P129" s="42"/>
    </row>
    <row r="130" spans="1:16" ht="25.5" customHeight="1" x14ac:dyDescent="0.3">
      <c r="A130" s="13" t="s">
        <v>257</v>
      </c>
      <c r="B130" s="13" t="s">
        <v>258</v>
      </c>
      <c r="C130" s="16">
        <v>0</v>
      </c>
      <c r="D130" s="16">
        <v>91178.6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91178.6</v>
      </c>
      <c r="O130" s="16">
        <f>SUM(E130:N130)</f>
        <v>91178.6</v>
      </c>
      <c r="P130" s="42"/>
    </row>
    <row r="131" spans="1:16" s="6" customFormat="1" ht="25.5" customHeight="1" x14ac:dyDescent="0.3">
      <c r="A131" s="19" t="s">
        <v>213</v>
      </c>
      <c r="B131" s="20"/>
      <c r="C131" s="21">
        <f t="shared" ref="C131:O131" si="90">+C106+C68+C33+C21</f>
        <v>732953903</v>
      </c>
      <c r="D131" s="22">
        <f t="shared" si="90"/>
        <v>-127107827.16</v>
      </c>
      <c r="E131" s="21">
        <f t="shared" si="90"/>
        <v>0</v>
      </c>
      <c r="F131" s="21">
        <f t="shared" si="90"/>
        <v>23157045.379999999</v>
      </c>
      <c r="G131" s="21">
        <f t="shared" si="90"/>
        <v>19488867.140000001</v>
      </c>
      <c r="H131" s="21">
        <f t="shared" si="90"/>
        <v>22501073.039999999</v>
      </c>
      <c r="I131" s="21">
        <f t="shared" si="90"/>
        <v>29733241.310000002</v>
      </c>
      <c r="J131" s="21">
        <f t="shared" si="90"/>
        <v>30993580.57</v>
      </c>
      <c r="K131" s="21">
        <f t="shared" si="90"/>
        <v>34202237.269999996</v>
      </c>
      <c r="L131" s="21">
        <f t="shared" si="90"/>
        <v>36712217.990000002</v>
      </c>
      <c r="M131" s="21">
        <f t="shared" si="90"/>
        <v>33941300.93</v>
      </c>
      <c r="N131" s="21">
        <f t="shared" ref="N131" si="91">+N106+N68+N33+N21</f>
        <v>48499773.540000007</v>
      </c>
      <c r="O131" s="22">
        <f t="shared" si="90"/>
        <v>279229337.17000002</v>
      </c>
      <c r="P131" s="42"/>
    </row>
    <row r="132" spans="1:16" ht="25.5" customHeight="1" x14ac:dyDescent="0.3">
      <c r="D132" s="44"/>
      <c r="K132" s="18"/>
      <c r="L132" s="18"/>
      <c r="M132" s="18"/>
      <c r="N132" s="18"/>
    </row>
    <row r="133" spans="1:16" ht="0.75" customHeight="1" x14ac:dyDescent="0.3">
      <c r="K133" s="23"/>
      <c r="L133" s="23"/>
      <c r="M133" s="23"/>
      <c r="N133" s="23"/>
    </row>
    <row r="134" spans="1:16" ht="25.5" customHeight="1" x14ac:dyDescent="0.3">
      <c r="A134" s="24" t="s">
        <v>214</v>
      </c>
      <c r="D134" s="44"/>
      <c r="N134" s="42"/>
    </row>
    <row r="135" spans="1:16" ht="25.5" customHeight="1" x14ac:dyDescent="0.3">
      <c r="A135" s="10">
        <v>4.0999999999999996</v>
      </c>
      <c r="B135" s="11" t="s">
        <v>215</v>
      </c>
      <c r="C135" s="25">
        <f>SUM(C136:C137)</f>
        <v>0</v>
      </c>
      <c r="D135" s="25">
        <f t="shared" ref="D135:K135" si="92">SUM(D136:D137)</f>
        <v>0</v>
      </c>
      <c r="E135" s="25">
        <f t="shared" si="92"/>
        <v>0</v>
      </c>
      <c r="F135" s="25">
        <f t="shared" si="92"/>
        <v>0</v>
      </c>
      <c r="G135" s="25">
        <f t="shared" si="92"/>
        <v>0</v>
      </c>
      <c r="H135" s="25">
        <f t="shared" si="92"/>
        <v>0</v>
      </c>
      <c r="I135" s="25">
        <f t="shared" si="92"/>
        <v>0</v>
      </c>
      <c r="J135" s="25">
        <f t="shared" si="92"/>
        <v>0</v>
      </c>
      <c r="K135" s="25">
        <f t="shared" si="92"/>
        <v>0</v>
      </c>
      <c r="L135" s="25">
        <f t="shared" ref="L135:M135" si="93">SUM(L136:L137)</f>
        <v>0</v>
      </c>
      <c r="M135" s="25">
        <f t="shared" si="93"/>
        <v>0</v>
      </c>
      <c r="N135" s="25">
        <f t="shared" ref="N135" si="94">SUM(N136:N137)</f>
        <v>0</v>
      </c>
      <c r="O135" s="25">
        <f>SUM(O136:O137)</f>
        <v>0</v>
      </c>
    </row>
    <row r="136" spans="1:16" ht="25.5" customHeight="1" x14ac:dyDescent="0.3">
      <c r="A136" s="2" t="s">
        <v>217</v>
      </c>
      <c r="B136" s="26" t="s">
        <v>218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16">
        <f t="shared" ref="O136:O138" si="95">SUM(E136:N136)</f>
        <v>0</v>
      </c>
    </row>
    <row r="137" spans="1:16" ht="25.5" customHeight="1" x14ac:dyDescent="0.3">
      <c r="A137" s="2" t="s">
        <v>219</v>
      </c>
      <c r="B137" s="26" t="s">
        <v>220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16">
        <f t="shared" si="95"/>
        <v>0</v>
      </c>
    </row>
    <row r="138" spans="1:16" ht="8.25" customHeight="1" x14ac:dyDescent="0.3"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6">
        <f t="shared" si="95"/>
        <v>0</v>
      </c>
    </row>
    <row r="139" spans="1:16" ht="25.5" customHeight="1" x14ac:dyDescent="0.3">
      <c r="A139" s="10">
        <v>4.2</v>
      </c>
      <c r="B139" s="11" t="s">
        <v>221</v>
      </c>
      <c r="C139" s="25">
        <f>SUM(C140:C141)</f>
        <v>0</v>
      </c>
      <c r="D139" s="25">
        <f t="shared" ref="D139:K139" si="96">SUM(D140:D141)</f>
        <v>0</v>
      </c>
      <c r="E139" s="25">
        <f t="shared" si="96"/>
        <v>0</v>
      </c>
      <c r="F139" s="25">
        <f t="shared" si="96"/>
        <v>0</v>
      </c>
      <c r="G139" s="25">
        <f t="shared" si="96"/>
        <v>0</v>
      </c>
      <c r="H139" s="25">
        <f t="shared" si="96"/>
        <v>0</v>
      </c>
      <c r="I139" s="25">
        <f t="shared" si="96"/>
        <v>0</v>
      </c>
      <c r="J139" s="25">
        <f t="shared" si="96"/>
        <v>0</v>
      </c>
      <c r="K139" s="25">
        <f t="shared" si="96"/>
        <v>0</v>
      </c>
      <c r="L139" s="25">
        <f t="shared" ref="L139:M139" si="97">SUM(L140:L141)</f>
        <v>0</v>
      </c>
      <c r="M139" s="25">
        <f t="shared" si="97"/>
        <v>0</v>
      </c>
      <c r="N139" s="25">
        <f t="shared" ref="N139" si="98">SUM(N140:N141)</f>
        <v>0</v>
      </c>
      <c r="O139" s="25">
        <f>SUM(O140:O141)</f>
        <v>0</v>
      </c>
    </row>
    <row r="140" spans="1:16" ht="25.5" customHeight="1" x14ac:dyDescent="0.3">
      <c r="A140" s="2" t="s">
        <v>222</v>
      </c>
      <c r="B140" s="1" t="s">
        <v>223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16">
        <f t="shared" ref="O140:O142" si="99">SUM(E140:N140)</f>
        <v>0</v>
      </c>
    </row>
    <row r="141" spans="1:16" ht="25.5" customHeight="1" x14ac:dyDescent="0.3">
      <c r="A141" s="2" t="s">
        <v>224</v>
      </c>
      <c r="B141" s="1" t="s">
        <v>225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16">
        <f t="shared" si="99"/>
        <v>0</v>
      </c>
    </row>
    <row r="142" spans="1:16" ht="14.25" customHeight="1" x14ac:dyDescent="0.3"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6">
        <f t="shared" si="99"/>
        <v>0</v>
      </c>
    </row>
    <row r="143" spans="1:16" ht="25.5" customHeight="1" x14ac:dyDescent="0.3">
      <c r="A143" s="10">
        <v>4.3</v>
      </c>
      <c r="B143" s="11" t="s">
        <v>226</v>
      </c>
      <c r="C143" s="25">
        <f>SUM(C144)</f>
        <v>0</v>
      </c>
      <c r="D143" s="25">
        <f t="shared" ref="D143:N143" si="100">SUM(D144)</f>
        <v>0</v>
      </c>
      <c r="E143" s="25">
        <f t="shared" si="100"/>
        <v>0</v>
      </c>
      <c r="F143" s="25">
        <f t="shared" si="100"/>
        <v>0</v>
      </c>
      <c r="G143" s="25">
        <f t="shared" si="100"/>
        <v>0</v>
      </c>
      <c r="H143" s="25">
        <f t="shared" si="100"/>
        <v>0</v>
      </c>
      <c r="I143" s="25">
        <f t="shared" si="100"/>
        <v>0</v>
      </c>
      <c r="J143" s="25">
        <f t="shared" si="100"/>
        <v>0</v>
      </c>
      <c r="K143" s="25">
        <f t="shared" si="100"/>
        <v>0</v>
      </c>
      <c r="L143" s="25">
        <f t="shared" si="100"/>
        <v>0</v>
      </c>
      <c r="M143" s="25">
        <f t="shared" si="100"/>
        <v>0</v>
      </c>
      <c r="N143" s="25">
        <f t="shared" si="100"/>
        <v>0</v>
      </c>
      <c r="O143" s="25">
        <f>SUM(O144)</f>
        <v>0</v>
      </c>
    </row>
    <row r="144" spans="1:16" ht="25.5" customHeight="1" x14ac:dyDescent="0.3">
      <c r="A144" s="2" t="s">
        <v>227</v>
      </c>
      <c r="B144" s="26" t="s">
        <v>228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16">
        <f>SUM(E144:N144)</f>
        <v>0</v>
      </c>
    </row>
    <row r="145" spans="1:17" s="6" customFormat="1" ht="25.5" customHeight="1" x14ac:dyDescent="0.3">
      <c r="A145" s="19" t="s">
        <v>229</v>
      </c>
      <c r="B145" s="20"/>
      <c r="C145" s="28">
        <f>C143+C139+C135</f>
        <v>0</v>
      </c>
      <c r="D145" s="28">
        <f t="shared" ref="D145:K145" si="101">D143+D139+D135</f>
        <v>0</v>
      </c>
      <c r="E145" s="28">
        <f t="shared" si="101"/>
        <v>0</v>
      </c>
      <c r="F145" s="28">
        <f t="shared" si="101"/>
        <v>0</v>
      </c>
      <c r="G145" s="28">
        <f t="shared" si="101"/>
        <v>0</v>
      </c>
      <c r="H145" s="28">
        <f t="shared" si="101"/>
        <v>0</v>
      </c>
      <c r="I145" s="28">
        <f t="shared" si="101"/>
        <v>0</v>
      </c>
      <c r="J145" s="28">
        <f t="shared" si="101"/>
        <v>0</v>
      </c>
      <c r="K145" s="28">
        <f t="shared" si="101"/>
        <v>0</v>
      </c>
      <c r="L145" s="28">
        <f t="shared" ref="L145:M145" si="102">L143+L139+L135</f>
        <v>0</v>
      </c>
      <c r="M145" s="28">
        <f t="shared" si="102"/>
        <v>0</v>
      </c>
      <c r="N145" s="28">
        <f t="shared" ref="N145" si="103">N143+N139+N135</f>
        <v>0</v>
      </c>
      <c r="O145" s="29">
        <f>+O135+O139+O143</f>
        <v>0</v>
      </c>
    </row>
    <row r="146" spans="1:17" ht="14.25" customHeight="1" x14ac:dyDescent="0.3">
      <c r="F146" s="30"/>
      <c r="G146" s="30"/>
      <c r="H146" s="30"/>
      <c r="I146" s="30"/>
      <c r="J146" s="30"/>
      <c r="K146" s="30"/>
      <c r="L146" s="30"/>
      <c r="M146" s="30"/>
      <c r="N146" s="30"/>
      <c r="O146" s="16"/>
    </row>
    <row r="147" spans="1:17" s="6" customFormat="1" ht="25.5" customHeight="1" x14ac:dyDescent="0.3">
      <c r="A147" s="31" t="s">
        <v>230</v>
      </c>
      <c r="B147" s="32"/>
      <c r="C147" s="33">
        <f>C145+C131</f>
        <v>732953903</v>
      </c>
      <c r="D147" s="33">
        <f>D145+D131</f>
        <v>-127107827.16</v>
      </c>
      <c r="E147" s="34" t="s">
        <v>216</v>
      </c>
      <c r="F147" s="33">
        <f>F145+F131</f>
        <v>23157045.379999999</v>
      </c>
      <c r="G147" s="33">
        <f t="shared" ref="G147:K147" si="104">G145+G131</f>
        <v>19488867.140000001</v>
      </c>
      <c r="H147" s="33">
        <f t="shared" si="104"/>
        <v>22501073.039999999</v>
      </c>
      <c r="I147" s="33">
        <f t="shared" si="104"/>
        <v>29733241.310000002</v>
      </c>
      <c r="J147" s="33">
        <f t="shared" si="104"/>
        <v>30993580.57</v>
      </c>
      <c r="K147" s="33">
        <f t="shared" si="104"/>
        <v>34202237.269999996</v>
      </c>
      <c r="L147" s="33">
        <f t="shared" ref="L147:M147" si="105">L145+L131</f>
        <v>36712217.990000002</v>
      </c>
      <c r="M147" s="33">
        <f t="shared" si="105"/>
        <v>33941300.93</v>
      </c>
      <c r="N147" s="33">
        <f t="shared" ref="N147" si="106">N145+N131</f>
        <v>48499773.540000007</v>
      </c>
      <c r="O147" s="36">
        <f>+O131+O145</f>
        <v>279229337.17000002</v>
      </c>
      <c r="P147" s="46"/>
      <c r="Q147" s="43"/>
    </row>
    <row r="148" spans="1:17" ht="12" x14ac:dyDescent="0.25">
      <c r="G148" s="35"/>
      <c r="H148" s="35"/>
      <c r="I148" s="35"/>
      <c r="J148" s="35"/>
    </row>
    <row r="149" spans="1:17" ht="15" x14ac:dyDescent="0.3">
      <c r="A149" s="52" t="s">
        <v>235</v>
      </c>
      <c r="B149" s="52"/>
      <c r="C149" s="47"/>
      <c r="D149" s="47"/>
      <c r="E149" s="47"/>
      <c r="F149" s="47"/>
      <c r="G149" s="47"/>
      <c r="H149" s="47"/>
      <c r="I149" s="47"/>
      <c r="J149" s="47"/>
      <c r="K149" s="47"/>
      <c r="L149" s="52" t="s">
        <v>263</v>
      </c>
      <c r="M149" s="52"/>
      <c r="N149" s="52"/>
      <c r="O149" s="47"/>
    </row>
    <row r="153" spans="1:17" ht="14.4" x14ac:dyDescent="0.3">
      <c r="A153" s="37"/>
      <c r="B153" s="38"/>
      <c r="K153"/>
      <c r="L153" s="38"/>
      <c r="M153" s="38"/>
      <c r="N153" s="38"/>
      <c r="O153"/>
    </row>
    <row r="154" spans="1:17" ht="15" x14ac:dyDescent="0.3">
      <c r="A154" s="58" t="s">
        <v>236</v>
      </c>
      <c r="B154" s="58"/>
      <c r="C154" s="47"/>
      <c r="D154" s="47"/>
      <c r="E154" s="47"/>
      <c r="F154" s="47"/>
      <c r="G154" s="47"/>
      <c r="H154" s="47"/>
      <c r="I154" s="47"/>
      <c r="J154" s="47"/>
      <c r="K154" s="53" t="s">
        <v>238</v>
      </c>
      <c r="L154" s="53"/>
      <c r="M154" s="53"/>
      <c r="N154" s="53"/>
      <c r="O154" s="53"/>
    </row>
    <row r="155" spans="1:17" ht="15" x14ac:dyDescent="0.3">
      <c r="A155" s="52" t="s">
        <v>237</v>
      </c>
      <c r="B155" s="52"/>
      <c r="C155" s="47"/>
      <c r="D155" s="47"/>
      <c r="E155" s="47"/>
      <c r="F155" s="47"/>
      <c r="G155" s="47"/>
      <c r="H155" s="47"/>
      <c r="I155" s="47"/>
      <c r="J155" s="47"/>
      <c r="K155" s="52" t="s">
        <v>239</v>
      </c>
      <c r="L155" s="52"/>
      <c r="M155" s="52"/>
      <c r="N155" s="52"/>
      <c r="O155" s="52"/>
    </row>
    <row r="156" spans="1:17" ht="15" x14ac:dyDescent="0.3">
      <c r="A156" s="4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</row>
    <row r="157" spans="1:17" ht="15" x14ac:dyDescent="0.3">
      <c r="A157" s="4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</row>
    <row r="158" spans="1:17" ht="15" x14ac:dyDescent="0.3">
      <c r="A158" s="4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</row>
    <row r="159" spans="1:17" ht="15" x14ac:dyDescent="0.3">
      <c r="A159" s="4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</row>
    <row r="160" spans="1:17" ht="15" x14ac:dyDescent="0.3">
      <c r="A160" s="4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</row>
    <row r="161" spans="1:15" ht="15" x14ac:dyDescent="0.3">
      <c r="A161" s="4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</row>
    <row r="162" spans="1:15" ht="15" x14ac:dyDescent="0.3">
      <c r="A162" s="49"/>
      <c r="B162" s="49"/>
      <c r="C162" s="49"/>
      <c r="D162" s="49"/>
      <c r="E162" s="52" t="s">
        <v>240</v>
      </c>
      <c r="F162" s="52"/>
      <c r="G162" s="52"/>
      <c r="H162" s="52"/>
      <c r="I162" s="49"/>
      <c r="J162" s="49"/>
      <c r="K162" s="49"/>
      <c r="L162" s="49"/>
      <c r="M162" s="49"/>
      <c r="N162" s="49"/>
      <c r="O162" s="49"/>
    </row>
    <row r="163" spans="1:15" ht="15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</row>
    <row r="164" spans="1:15" ht="15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</row>
    <row r="165" spans="1:15" ht="15" x14ac:dyDescent="0.3">
      <c r="A165" s="49"/>
      <c r="B165" s="49"/>
      <c r="C165" s="49"/>
      <c r="D165" s="49"/>
      <c r="E165" s="50"/>
      <c r="F165" s="50"/>
      <c r="G165" s="50"/>
      <c r="H165" s="50"/>
      <c r="I165" s="49"/>
      <c r="J165" s="49"/>
      <c r="K165" s="49"/>
      <c r="L165" s="49"/>
      <c r="M165" s="49"/>
      <c r="N165" s="49"/>
      <c r="O165" s="49"/>
    </row>
    <row r="166" spans="1:15" ht="15" x14ac:dyDescent="0.3">
      <c r="A166" s="48"/>
      <c r="B166" s="51"/>
      <c r="C166" s="51"/>
      <c r="D166" s="51"/>
      <c r="E166" s="53" t="s">
        <v>241</v>
      </c>
      <c r="F166" s="53"/>
      <c r="G166" s="53"/>
      <c r="H166" s="53"/>
      <c r="I166" s="51"/>
      <c r="J166" s="51"/>
      <c r="K166" s="51"/>
      <c r="L166" s="51"/>
      <c r="M166" s="51"/>
      <c r="N166" s="51"/>
      <c r="O166" s="51"/>
    </row>
    <row r="167" spans="1:15" ht="15" x14ac:dyDescent="0.3">
      <c r="A167" s="48"/>
      <c r="B167" s="47"/>
      <c r="C167" s="47"/>
      <c r="D167" s="47"/>
      <c r="E167" s="52" t="s">
        <v>242</v>
      </c>
      <c r="F167" s="52"/>
      <c r="G167" s="52"/>
      <c r="H167" s="52"/>
      <c r="I167" s="47"/>
      <c r="J167" s="47"/>
      <c r="K167" s="47"/>
      <c r="L167" s="47"/>
      <c r="M167" s="47"/>
      <c r="N167" s="47"/>
      <c r="O167" s="47"/>
    </row>
  </sheetData>
  <mergeCells count="15">
    <mergeCell ref="E167:H167"/>
    <mergeCell ref="A149:B149"/>
    <mergeCell ref="K154:O154"/>
    <mergeCell ref="K155:O155"/>
    <mergeCell ref="A12:O12"/>
    <mergeCell ref="A14:O14"/>
    <mergeCell ref="A15:O15"/>
    <mergeCell ref="A16:O16"/>
    <mergeCell ref="A17:O17"/>
    <mergeCell ref="L149:N149"/>
    <mergeCell ref="A19:B19"/>
    <mergeCell ref="A154:B154"/>
    <mergeCell ref="A155:B155"/>
    <mergeCell ref="E162:H162"/>
    <mergeCell ref="E166:H166"/>
  </mergeCells>
  <pageMargins left="0.94" right="0.23622047244094491" top="0.76" bottom="0.74803149606299213" header="0.31496062992125984" footer="0.31496062992125984"/>
  <pageSetup paperSize="5" scale="58" orientation="landscape" r:id="rId1"/>
  <headerFooter>
    <oddFooter>&amp;R&amp;8&amp;P/&amp;N</oddFooter>
  </headerFooter>
  <rowBreaks count="5" manualBreakCount="5">
    <brk id="41" max="16383" man="1"/>
    <brk id="64" max="16383" man="1"/>
    <brk id="88" max="14" man="1"/>
    <brk id="112" max="16383" man="1"/>
    <brk id="1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Enero-Octubre</vt:lpstr>
      <vt:lpstr>'Enero-Octubre'!Área_de_impresión</vt:lpstr>
      <vt:lpstr>'Enero-Octubre'!Títulos_a_imprimir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2022-11-18T20:11:27Z</cp:lastPrinted>
  <dcterms:created xsi:type="dcterms:W3CDTF">2015-06-05T18:17:20Z</dcterms:created>
  <dcterms:modified xsi:type="dcterms:W3CDTF">2022-11-21T02:08:18Z</dcterms:modified>
  <cp:category/>
  <cp:contentStatus/>
</cp:coreProperties>
</file>