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PRESUPUESTO/3. Ejecucion Presupuestaria/Ejecucion 2022/11. Ejecución Noviembre 2022/"/>
    </mc:Choice>
  </mc:AlternateContent>
  <xr:revisionPtr revIDLastSave="0" documentId="8_{CD887241-1DF7-4E4D-B221-14B40B0623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ero-Noviembre" sheetId="2" r:id="rId1"/>
  </sheets>
  <definedNames>
    <definedName name="_xlnm.Print_Area" localSheetId="0">'Enero-Noviembre'!$A$1:$P$165</definedName>
    <definedName name="_xlnm.Print_Titles" localSheetId="0">'Enero-Noviembre'!$1:$16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2" i="2" l="1"/>
  <c r="P113" i="2"/>
  <c r="P46" i="2"/>
  <c r="P47" i="2"/>
  <c r="P48" i="2"/>
  <c r="P38" i="2"/>
  <c r="O39" i="2"/>
  <c r="P40" i="2"/>
  <c r="P142" i="2"/>
  <c r="P140" i="2"/>
  <c r="P139" i="2"/>
  <c r="P138" i="2"/>
  <c r="P136" i="2"/>
  <c r="P135" i="2"/>
  <c r="P134" i="2"/>
  <c r="P128" i="2"/>
  <c r="P126" i="2"/>
  <c r="P124" i="2"/>
  <c r="P123" i="2"/>
  <c r="P122" i="2"/>
  <c r="P121" i="2"/>
  <c r="P120" i="2"/>
  <c r="P118" i="2"/>
  <c r="P117" i="2"/>
  <c r="P115" i="2"/>
  <c r="P111" i="2"/>
  <c r="P109" i="2"/>
  <c r="P108" i="2"/>
  <c r="P107" i="2"/>
  <c r="P106" i="2"/>
  <c r="P105" i="2"/>
  <c r="P102" i="2"/>
  <c r="P101" i="2"/>
  <c r="P100" i="2"/>
  <c r="P99" i="2"/>
  <c r="P98" i="2"/>
  <c r="P97" i="2"/>
  <c r="P96" i="2"/>
  <c r="P94" i="2"/>
  <c r="P93" i="2"/>
  <c r="P91" i="2"/>
  <c r="P90" i="2"/>
  <c r="P89" i="2"/>
  <c r="P88" i="2"/>
  <c r="P86" i="2"/>
  <c r="P85" i="2"/>
  <c r="P84" i="2"/>
  <c r="P83" i="2"/>
  <c r="P81" i="2"/>
  <c r="P80" i="2"/>
  <c r="P79" i="2"/>
  <c r="P78" i="2"/>
  <c r="P77" i="2"/>
  <c r="P76" i="2"/>
  <c r="P74" i="2"/>
  <c r="P73" i="2"/>
  <c r="P72" i="2"/>
  <c r="P71" i="2"/>
  <c r="P69" i="2"/>
  <c r="P68" i="2"/>
  <c r="P67" i="2"/>
  <c r="P64" i="2"/>
  <c r="P63" i="2"/>
  <c r="P61" i="2"/>
  <c r="P60" i="2"/>
  <c r="P59" i="2"/>
  <c r="P58" i="2"/>
  <c r="P57" i="2"/>
  <c r="P55" i="2"/>
  <c r="P54" i="2"/>
  <c r="P52" i="2"/>
  <c r="P51" i="2"/>
  <c r="P49" i="2"/>
  <c r="P44" i="2"/>
  <c r="P43" i="2"/>
  <c r="P41" i="2"/>
  <c r="P37" i="2"/>
  <c r="P35" i="2"/>
  <c r="P34" i="2"/>
  <c r="P33" i="2"/>
  <c r="P32" i="2"/>
  <c r="P29" i="2"/>
  <c r="P28" i="2"/>
  <c r="P27" i="2"/>
  <c r="P25" i="2"/>
  <c r="P23" i="2"/>
  <c r="P22" i="2"/>
  <c r="P21" i="2"/>
  <c r="P20" i="2"/>
  <c r="O141" i="2"/>
  <c r="O137" i="2"/>
  <c r="O133" i="2"/>
  <c r="O127" i="2"/>
  <c r="O125" i="2"/>
  <c r="O119" i="2"/>
  <c r="O110" i="2"/>
  <c r="O104" i="2"/>
  <c r="O103" i="2"/>
  <c r="O95" i="2"/>
  <c r="O92" i="2"/>
  <c r="O87" i="2"/>
  <c r="O82" i="2"/>
  <c r="O75" i="2"/>
  <c r="O70" i="2"/>
  <c r="O66" i="2"/>
  <c r="O65" i="2"/>
  <c r="O62" i="2"/>
  <c r="O56" i="2"/>
  <c r="O53" i="2"/>
  <c r="O50" i="2"/>
  <c r="O45" i="2"/>
  <c r="O42" i="2"/>
  <c r="O36" i="2"/>
  <c r="O31" i="2"/>
  <c r="O30" i="2"/>
  <c r="O26" i="2"/>
  <c r="O24" i="2"/>
  <c r="O19" i="2"/>
  <c r="O18" i="2"/>
  <c r="P39" i="2" l="1"/>
  <c r="O129" i="2"/>
  <c r="O143" i="2"/>
  <c r="O145" i="2" s="1"/>
  <c r="P127" i="2" l="1"/>
  <c r="N127" i="2"/>
  <c r="M127" i="2"/>
  <c r="L127" i="2"/>
  <c r="K127" i="2"/>
  <c r="J127" i="2"/>
  <c r="I127" i="2"/>
  <c r="H127" i="2"/>
  <c r="G127" i="2"/>
  <c r="F127" i="2"/>
  <c r="E127" i="2"/>
  <c r="D127" i="2"/>
  <c r="N141" i="2" l="1"/>
  <c r="N137" i="2"/>
  <c r="N133" i="2"/>
  <c r="N125" i="2"/>
  <c r="N119" i="2"/>
  <c r="N110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5" i="2"/>
  <c r="N42" i="2"/>
  <c r="N39" i="2"/>
  <c r="N36" i="2"/>
  <c r="N31" i="2"/>
  <c r="N26" i="2"/>
  <c r="N24" i="2"/>
  <c r="N19" i="2"/>
  <c r="N143" i="2" l="1"/>
  <c r="N65" i="2"/>
  <c r="N30" i="2"/>
  <c r="N18" i="2"/>
  <c r="D56" i="2"/>
  <c r="D36" i="2"/>
  <c r="D116" i="2"/>
  <c r="D114" i="2"/>
  <c r="P62" i="2"/>
  <c r="M62" i="2"/>
  <c r="L62" i="2"/>
  <c r="K62" i="2"/>
  <c r="J62" i="2"/>
  <c r="I62" i="2"/>
  <c r="H62" i="2"/>
  <c r="G62" i="2"/>
  <c r="F62" i="2"/>
  <c r="E62" i="2"/>
  <c r="D62" i="2"/>
  <c r="M141" i="2"/>
  <c r="M137" i="2"/>
  <c r="M133" i="2"/>
  <c r="M125" i="2"/>
  <c r="M119" i="2"/>
  <c r="M110" i="2"/>
  <c r="M104" i="2"/>
  <c r="M103" i="2" s="1"/>
  <c r="M95" i="2"/>
  <c r="M92" i="2"/>
  <c r="M87" i="2"/>
  <c r="M82" i="2"/>
  <c r="M75" i="2"/>
  <c r="M70" i="2"/>
  <c r="M66" i="2"/>
  <c r="M56" i="2"/>
  <c r="M53" i="2"/>
  <c r="M50" i="2"/>
  <c r="M45" i="2"/>
  <c r="M42" i="2"/>
  <c r="M39" i="2"/>
  <c r="M36" i="2"/>
  <c r="M31" i="2"/>
  <c r="M26" i="2"/>
  <c r="M24" i="2"/>
  <c r="M19" i="2"/>
  <c r="N129" i="2" l="1"/>
  <c r="N145" i="2" s="1"/>
  <c r="M143" i="2"/>
  <c r="M18" i="2"/>
  <c r="M65" i="2"/>
  <c r="M30" i="2"/>
  <c r="P75" i="2"/>
  <c r="M129" i="2" l="1"/>
  <c r="M145" i="2" s="1"/>
  <c r="L141" i="2"/>
  <c r="L137" i="2"/>
  <c r="L133" i="2"/>
  <c r="L125" i="2"/>
  <c r="L119" i="2"/>
  <c r="L110" i="2"/>
  <c r="L104" i="2"/>
  <c r="L103" i="2" s="1"/>
  <c r="L95" i="2"/>
  <c r="L92" i="2"/>
  <c r="L87" i="2"/>
  <c r="L82" i="2"/>
  <c r="L75" i="2"/>
  <c r="L70" i="2"/>
  <c r="L66" i="2"/>
  <c r="L56" i="2"/>
  <c r="L53" i="2"/>
  <c r="L50" i="2"/>
  <c r="L45" i="2"/>
  <c r="L42" i="2"/>
  <c r="L39" i="2"/>
  <c r="L36" i="2"/>
  <c r="L31" i="2"/>
  <c r="L26" i="2"/>
  <c r="L24" i="2"/>
  <c r="L19" i="2"/>
  <c r="L143" i="2" l="1"/>
  <c r="L18" i="2"/>
  <c r="L65" i="2"/>
  <c r="L30" i="2"/>
  <c r="K26" i="2"/>
  <c r="K24" i="2"/>
  <c r="K19" i="2"/>
  <c r="P141" i="2"/>
  <c r="K141" i="2"/>
  <c r="J141" i="2"/>
  <c r="I141" i="2"/>
  <c r="H141" i="2"/>
  <c r="G141" i="2"/>
  <c r="F141" i="2"/>
  <c r="E141" i="2"/>
  <c r="D141" i="2"/>
  <c r="C141" i="2"/>
  <c r="K137" i="2"/>
  <c r="J137" i="2"/>
  <c r="I137" i="2"/>
  <c r="H137" i="2"/>
  <c r="G137" i="2"/>
  <c r="F137" i="2"/>
  <c r="E137" i="2"/>
  <c r="D137" i="2"/>
  <c r="C137" i="2"/>
  <c r="K133" i="2"/>
  <c r="J133" i="2"/>
  <c r="I133" i="2"/>
  <c r="H133" i="2"/>
  <c r="G133" i="2"/>
  <c r="F133" i="2"/>
  <c r="E133" i="2"/>
  <c r="D133" i="2"/>
  <c r="C133" i="2"/>
  <c r="P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P114" i="2"/>
  <c r="C114" i="2"/>
  <c r="K110" i="2"/>
  <c r="J110" i="2"/>
  <c r="I110" i="2"/>
  <c r="H110" i="2"/>
  <c r="G110" i="2"/>
  <c r="F110" i="2"/>
  <c r="E110" i="2"/>
  <c r="D110" i="2"/>
  <c r="C110" i="2"/>
  <c r="K104" i="2"/>
  <c r="K103" i="2" s="1"/>
  <c r="J104" i="2"/>
  <c r="J103" i="2" s="1"/>
  <c r="I104" i="2"/>
  <c r="I103" i="2" s="1"/>
  <c r="H104" i="2"/>
  <c r="H103" i="2" s="1"/>
  <c r="G104" i="2"/>
  <c r="G103" i="2" s="1"/>
  <c r="F104" i="2"/>
  <c r="F103" i="2" s="1"/>
  <c r="E104" i="2"/>
  <c r="E103" i="2" s="1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D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K45" i="2"/>
  <c r="J45" i="2"/>
  <c r="I45" i="2"/>
  <c r="H45" i="2"/>
  <c r="G45" i="2"/>
  <c r="F45" i="2"/>
  <c r="E45" i="2"/>
  <c r="D45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J26" i="2"/>
  <c r="I26" i="2"/>
  <c r="H26" i="2"/>
  <c r="G26" i="2"/>
  <c r="F26" i="2"/>
  <c r="E26" i="2"/>
  <c r="D26" i="2"/>
  <c r="C26" i="2"/>
  <c r="P24" i="2"/>
  <c r="J24" i="2"/>
  <c r="I24" i="2"/>
  <c r="H24" i="2"/>
  <c r="G24" i="2"/>
  <c r="F24" i="2"/>
  <c r="E24" i="2"/>
  <c r="D24" i="2"/>
  <c r="C24" i="2"/>
  <c r="J19" i="2"/>
  <c r="I19" i="2"/>
  <c r="H19" i="2"/>
  <c r="H18" i="2" s="1"/>
  <c r="G19" i="2"/>
  <c r="F19" i="2"/>
  <c r="E19" i="2"/>
  <c r="D19" i="2"/>
  <c r="C19" i="2"/>
  <c r="D103" i="2" l="1"/>
  <c r="D65" i="2"/>
  <c r="L129" i="2"/>
  <c r="L145" i="2" s="1"/>
  <c r="I65" i="2"/>
  <c r="E30" i="2"/>
  <c r="D18" i="2"/>
  <c r="P137" i="2"/>
  <c r="E143" i="2"/>
  <c r="P116" i="2"/>
  <c r="I143" i="2"/>
  <c r="P26" i="2"/>
  <c r="E65" i="2"/>
  <c r="F18" i="2"/>
  <c r="H30" i="2"/>
  <c r="C103" i="2"/>
  <c r="J18" i="2"/>
  <c r="D30" i="2"/>
  <c r="I30" i="2"/>
  <c r="P53" i="2"/>
  <c r="P133" i="2"/>
  <c r="C65" i="2"/>
  <c r="J143" i="2"/>
  <c r="K18" i="2"/>
  <c r="J65" i="2"/>
  <c r="G65" i="2"/>
  <c r="E18" i="2"/>
  <c r="I18" i="2"/>
  <c r="F30" i="2"/>
  <c r="J30" i="2"/>
  <c r="H65" i="2"/>
  <c r="C143" i="2"/>
  <c r="G143" i="2"/>
  <c r="K143" i="2"/>
  <c r="F65" i="2"/>
  <c r="F143" i="2"/>
  <c r="C18" i="2"/>
  <c r="G18" i="2"/>
  <c r="C30" i="2"/>
  <c r="G30" i="2"/>
  <c r="P110" i="2"/>
  <c r="D143" i="2"/>
  <c r="H143" i="2"/>
  <c r="P119" i="2"/>
  <c r="P87" i="2"/>
  <c r="P66" i="2"/>
  <c r="P50" i="2"/>
  <c r="P45" i="2"/>
  <c r="P42" i="2"/>
  <c r="P36" i="2"/>
  <c r="P19" i="2"/>
  <c r="P104" i="2"/>
  <c r="P95" i="2"/>
  <c r="P92" i="2"/>
  <c r="K65" i="2"/>
  <c r="P82" i="2"/>
  <c r="P70" i="2"/>
  <c r="P56" i="2"/>
  <c r="K30" i="2"/>
  <c r="P31" i="2"/>
  <c r="P103" i="2" l="1"/>
  <c r="D129" i="2"/>
  <c r="D145" i="2" s="1"/>
  <c r="I129" i="2"/>
  <c r="I145" i="2" s="1"/>
  <c r="P143" i="2"/>
  <c r="F129" i="2"/>
  <c r="F145" i="2" s="1"/>
  <c r="E129" i="2"/>
  <c r="H129" i="2"/>
  <c r="H145" i="2" s="1"/>
  <c r="G129" i="2"/>
  <c r="G145" i="2" s="1"/>
  <c r="P18" i="2"/>
  <c r="C129" i="2"/>
  <c r="J129" i="2"/>
  <c r="J145" i="2" s="1"/>
  <c r="K129" i="2"/>
  <c r="K145" i="2" s="1"/>
  <c r="P65" i="2"/>
  <c r="P30" i="2"/>
  <c r="C145" i="2" l="1"/>
  <c r="P129" i="2"/>
  <c r="P145" i="2" l="1"/>
  <c r="Q145" i="2" s="1"/>
</calcChain>
</file>

<file path=xl/sharedStrings.xml><?xml version="1.0" encoding="utf-8"?>
<sst xmlns="http://schemas.openxmlformats.org/spreadsheetml/2006/main" count="267" uniqueCount="267">
  <si>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</si>
  <si>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</si>
  <si>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</si>
  <si>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</si>
  <si>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</si>
  <si>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</si>
  <si>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</si>
  <si>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</si>
  <si>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</si>
  <si>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</si>
  <si>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</si>
  <si>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</si>
  <si>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</si>
  <si>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</si>
  <si>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</si>
  <si>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</si>
  <si>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</si>
  <si>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</si>
  <si>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</si>
  <si>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</si>
  <si>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</si>
  <si>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</si>
  <si>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</si>
  <si>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</si>
  <si>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</si>
  <si>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</si>
  <si>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</si>
  <si>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</si>
  <si>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</si>
  <si>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</si>
  <si>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</si>
  <si>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</si>
  <si>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</si>
  <si>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</si>
  <si>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</si>
  <si>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</si>
  <si>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</si>
  <si>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</si>
  <si>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</si>
  <si>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</si>
  <si>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</si>
  <si>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</si>
  <si>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</si>
  <si>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</si>
  <si>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</si>
  <si>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</si>
  <si>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</si>
  <si>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</si>
  <si>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</si>
  <si>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</si>
  <si>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</si>
  <si>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</si>
  <si>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</si>
  <si>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</si>
  <si>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</si>
  <si>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</si>
  <si>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</si>
  <si>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</si>
  <si>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</si>
  <si>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</si>
  <si>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</si>
  <si>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</si>
  <si>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</si>
  <si>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</si>
  <si>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</si>
  <si>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</si>
  <si>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</si>
  <si>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</si>
  <si>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</si>
  <si>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</si>
  <si>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</si>
  <si>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</si>
  <si>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</si>
  <si>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</si>
  <si>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</si>
  <si>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</si>
  <si>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</si>
  <si>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</si>
  <si>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</si>
  <si>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</si>
  <si>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</si>
  <si>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</si>
  <si>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</si>
  <si>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</si>
  <si>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</si>
  <si>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</si>
  <si>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</si>
  <si>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</si>
  <si>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</si>
  <si>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</si>
  <si>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</si>
  <si>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</si>
  <si>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</si>
  <si>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</si>
  <si>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</si>
  <si>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</si>
  <si>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</si>
  <si>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</si>
  <si>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</si>
  <si>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</si>
  <si>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</si>
  <si>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</si>
  <si>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</si>
  <si>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</si>
  <si>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</si>
  <si>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</si>
  <si>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</si>
  <si>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</si>
  <si>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</si>
  <si>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</si>
  <si>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</si>
  <si>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</si>
  <si>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</si>
  <si>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</si>
  <si>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</si>
  <si>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</si>
  <si>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</si>
  <si>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</si>
  <si>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</si>
  <si>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</si>
  <si>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</si>
  <si>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</si>
  <si>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</si>
  <si>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</si>
  <si>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</si>
  <si>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</si>
  <si>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</si>
  <si>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</si>
  <si>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</si>
  <si>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</si>
  <si>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</si>
  <si>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</si>
  <si>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</si>
  <si>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</si>
  <si>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</si>
  <si>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</si>
  <si>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</si>
  <si>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</si>
  <si>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</si>
  <si>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</si>
  <si>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</si>
  <si>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</si>
  <si>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</si>
  <si>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</si>
  <si>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</si>
  <si>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</si>
  <si>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</si>
  <si>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</si>
  <si>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</si>
  <si>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</si>
  <si>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</si>
  <si>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</si>
  <si>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</si>
  <si>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</si>
  <si>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</si>
  <si>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</si>
  <si>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</si>
  <si>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</si>
  <si>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</si>
  <si>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</si>
  <si>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</si>
  <si>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</si>
  <si>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</si>
  <si>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</si>
  <si>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</si>
  <si>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</si>
  <si>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</si>
  <si>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</si>
  <si>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</si>
  <si>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</si>
  <si>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</si>
  <si>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</si>
  <si>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</si>
  <si>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</si>
  <si>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</si>
  <si>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</si>
  <si>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</si>
  <si>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</si>
  <si>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</si>
  <si>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</si>
  <si>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</si>
  <si>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</si>
  <si>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</si>
  <si>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</si>
  <si>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</si>
  <si>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</si>
  <si>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</si>
  <si>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</si>
  <si>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</si>
  <si>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</si>
  <si>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</si>
  <si>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</si>
  <si>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</si>
  <si>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</si>
  <si>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</si>
  <si>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</si>
  <si>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</si>
  <si>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</si>
  <si>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</si>
  <si>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</si>
  <si>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</si>
  <si>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</si>
  <si>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</si>
  <si>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</si>
  <si>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</si>
  <si>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</si>
  <si>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</si>
  <si>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</si>
  <si>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</si>
  <si>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</si>
  <si>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</si>
  <si>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</si>
  <si>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</si>
  <si>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</si>
  <si>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</si>
  <si>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</si>
  <si>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</si>
  <si>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</si>
  <si>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</si>
  <si>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</si>
  <si>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</si>
  <si>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</si>
  <si>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</si>
  <si>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</si>
  <si>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</si>
  <si>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</si>
  <si>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</si>
  <si>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</si>
  <si>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</si>
  <si>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</si>
  <si>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</si>
  <si>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</si>
  <si>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</si>
  <si>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</si>
  <si>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</si>
  <si>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Preparado por</t>
  </si>
  <si>
    <t>Arosa Echenique</t>
  </si>
  <si>
    <t>Analista de Presupuesto</t>
  </si>
  <si>
    <t>Mildred Rodríguez</t>
  </si>
  <si>
    <t>Encargada Financiera</t>
  </si>
  <si>
    <t>Aprobado por</t>
  </si>
  <si>
    <t>José Mañón Mañón</t>
  </si>
  <si>
    <t>Encargado Administrativo y Financiero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</si>
  <si>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</si>
  <si>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</si>
  <si>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</si>
  <si>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</si>
  <si>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</si>
  <si>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</si>
  <si>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</si>
  <si>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</si>
  <si>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</si>
  <si>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</si>
  <si>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</si>
  <si>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</si>
  <si>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</si>
  <si>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</si>
  <si>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</si>
  <si>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</si>
  <si>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</si>
  <si>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</si>
  <si>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</si>
  <si>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</si>
  <si>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</si>
  <si>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</si>
  <si>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EJECUCIÓN DE GASTOS Y APLICACIONES FINANCIERAS ENERO A NOVIEMBRE 2022</t>
  </si>
  <si>
    <t>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</si>
</sst>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43" fontId="6" fillId="3" borderId="0" xfId="1" applyFont="1" applyFill="1" applyAlignment="1">
      <alignment horizontal="right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264584</xdr:colOff>
      <xdr:row>2</xdr:row>
      <xdr:rowOff>28222</xdr:rowOff>
    </xdr:from>
    <xdr:to>
      <xdr:col>14</xdr:col>
      <xdr:colOff>843780</xdr:colOff>
      <xdr:row>11</xdr:row>
      <xdr:rowOff>68910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0084" y="324555"/>
          <a:ext cx="1619249" cy="1268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253999</xdr:colOff>
      <xdr:row>2</xdr:row>
      <xdr:rowOff>10584</xdr:rowOff>
    </xdr:from>
    <xdr:to>
      <xdr:col>1</xdr:col>
      <xdr:colOff>1936750</xdr:colOff>
      <xdr:row>8</xdr:row>
      <xdr:rowOff>74083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306917"/>
          <a:ext cx="2201334" cy="846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S165"/>
  <sheetViews>
    <sheetView showGridLines="0" tabSelected="1" view="pageBreakPreview" topLeftCell="A132" zoomScale="60" zoomScaleNormal="110" workbookViewId="0">
      <selection activeCell="A11" sqref="A11:P11"/>
    </sheetView>
  </sheetViews>
  <sheetFormatPr defaultColWidth="8.7265625" defaultRowHeight="11.5" x14ac:dyDescent="0.35"/>
  <cols>
    <col min="1" max="1" width="7.7265625" style="2" customWidth="1"/>
    <col min="2" max="2" width="40.54296875" style="1" customWidth="1"/>
    <col min="3" max="3" width="16.81640625" style="1" bestFit="1" customWidth="1"/>
    <col min="4" max="4" width="17.7265625" style="1" bestFit="1" customWidth="1"/>
    <col min="5" max="5" width="11.54296875" style="1" customWidth="1"/>
    <col min="6" max="6" width="17.26953125" style="1" customWidth="1"/>
    <col min="7" max="7" width="15.7265625" style="1" bestFit="1" customWidth="1"/>
    <col min="8" max="8" width="15.7265625" style="1" customWidth="1"/>
    <col min="9" max="10" width="15.7265625" style="1" bestFit="1" customWidth="1"/>
    <col min="11" max="11" width="16.7265625" style="1" customWidth="1"/>
    <col min="12" max="15" width="15.7265625" style="1" bestFit="1" customWidth="1"/>
    <col min="16" max="16" width="16.81640625" style="1" bestFit="1" customWidth="1"/>
    <col min="17" max="17" width="17.7265625" style="1" bestFit="1" customWidth="1"/>
    <col min="18" max="18" width="17.26953125" style="1" customWidth="1"/>
    <col min="19" max="19" width="15.26953125" style="1" customWidth="1"/>
    <col min="20" max="16384" width="8.7265625" style="1"/>
  </cols>
  <sheetData>
    <row r="2" spans="1:16" ht="20" x14ac:dyDescent="0.35">
      <c r="F2" s="49"/>
    </row>
    <row r="4" spans="1:16" ht="3" customHeight="1" x14ac:dyDescent="0.35"/>
    <row r="10" spans="1:16" x14ac:dyDescent="0.35">
      <c r="A10" s="55" t="s">
        <v>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</row>
    <row r="11" spans="1:16" x14ac:dyDescent="0.35">
      <c r="A11" s="56" t="s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x14ac:dyDescent="0.35">
      <c r="A12" s="56" t="s">
        <v>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x14ac:dyDescent="0.35">
      <c r="A13" s="56" t="s">
        <v>265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x14ac:dyDescent="0.35">
      <c r="A14" s="56" t="s">
        <v>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6" x14ac:dyDescent="0.35">
      <c r="B15" s="2"/>
      <c r="C15" s="3"/>
      <c r="D15" s="4"/>
      <c r="E15" s="4"/>
      <c r="F15" s="4"/>
      <c r="G15" s="4"/>
      <c r="H15" s="4"/>
      <c r="I15" s="4"/>
      <c r="J15" s="4"/>
    </row>
    <row r="16" spans="1:16" ht="29.15" customHeight="1" x14ac:dyDescent="0.35">
      <c r="A16" s="51" t="s">
        <v>4</v>
      </c>
      <c r="B16" s="52"/>
      <c r="C16" s="5" t="s">
        <v>5</v>
      </c>
      <c r="D16" s="5" t="s">
        <v>6</v>
      </c>
      <c r="E16" s="5" t="s">
        <v>7</v>
      </c>
      <c r="F16" s="5" t="s">
        <v>8</v>
      </c>
      <c r="G16" s="5" t="s">
        <v>9</v>
      </c>
      <c r="H16" s="5" t="s">
        <v>10</v>
      </c>
      <c r="I16" s="5" t="s">
        <v>11</v>
      </c>
      <c r="J16" s="5" t="s">
        <v>12</v>
      </c>
      <c r="K16" s="5" t="s">
        <v>231</v>
      </c>
      <c r="L16" s="5" t="s">
        <v>243</v>
      </c>
      <c r="M16" s="5" t="s">
        <v>244</v>
      </c>
      <c r="N16" s="5" t="s">
        <v>253</v>
      </c>
      <c r="O16" s="5" t="s">
        <v>262</v>
      </c>
      <c r="P16" s="5" t="s">
        <v>234</v>
      </c>
    </row>
    <row r="17" spans="1:19" s="6" customFormat="1" ht="19.5" customHeight="1" x14ac:dyDescent="0.35">
      <c r="A17" s="40" t="s">
        <v>13</v>
      </c>
      <c r="B17" s="41" t="s">
        <v>14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9" ht="25.5" customHeight="1" x14ac:dyDescent="0.35">
      <c r="A18" s="7">
        <v>2.1</v>
      </c>
      <c r="B18" s="7" t="s">
        <v>15</v>
      </c>
      <c r="C18" s="8">
        <f>C19+C24+C26</f>
        <v>349947861</v>
      </c>
      <c r="D18" s="8">
        <f t="shared" ref="D18:J18" si="0">D19+D24+D26</f>
        <v>-14937980.789999997</v>
      </c>
      <c r="E18" s="9">
        <f t="shared" si="0"/>
        <v>0</v>
      </c>
      <c r="F18" s="8">
        <f t="shared" si="0"/>
        <v>23157045.379999999</v>
      </c>
      <c r="G18" s="8">
        <f t="shared" si="0"/>
        <v>18605593.539999999</v>
      </c>
      <c r="H18" s="8">
        <f t="shared" si="0"/>
        <v>21458810.199999999</v>
      </c>
      <c r="I18" s="8">
        <f t="shared" si="0"/>
        <v>20061549.400000002</v>
      </c>
      <c r="J18" s="8">
        <f t="shared" si="0"/>
        <v>19641321.66</v>
      </c>
      <c r="K18" s="8">
        <f t="shared" ref="K18:P18" si="1">K19+K24+K26</f>
        <v>22950805.210000001</v>
      </c>
      <c r="L18" s="8">
        <f t="shared" si="1"/>
        <v>23359583.470000003</v>
      </c>
      <c r="M18" s="8">
        <f t="shared" si="1"/>
        <v>22272734.300000001</v>
      </c>
      <c r="N18" s="8">
        <f t="shared" si="1"/>
        <v>22149432.309999999</v>
      </c>
      <c r="O18" s="8">
        <f t="shared" si="1"/>
        <v>40068600.109999999</v>
      </c>
      <c r="P18" s="8">
        <f t="shared" si="1"/>
        <v>233725475.58000001</v>
      </c>
      <c r="Q18" s="45"/>
      <c r="S18" s="23"/>
    </row>
    <row r="19" spans="1:19" ht="25.5" customHeight="1" x14ac:dyDescent="0.35">
      <c r="A19" s="10" t="s">
        <v>16</v>
      </c>
      <c r="B19" s="11" t="s">
        <v>17</v>
      </c>
      <c r="C19" s="12">
        <f>SUM(C20:C23)</f>
        <v>261866013</v>
      </c>
      <c r="D19" s="12">
        <f t="shared" ref="D19:J19" si="2">SUM(D20:D23)</f>
        <v>1.7462298274040222E-9</v>
      </c>
      <c r="E19" s="12">
        <f t="shared" si="2"/>
        <v>0</v>
      </c>
      <c r="F19" s="12">
        <f t="shared" si="2"/>
        <v>19453674.16</v>
      </c>
      <c r="G19" s="12">
        <f t="shared" si="2"/>
        <v>15699007.119999999</v>
      </c>
      <c r="H19" s="12">
        <f t="shared" si="2"/>
        <v>14869430.029999999</v>
      </c>
      <c r="I19" s="12">
        <f t="shared" si="2"/>
        <v>16746513.710000001</v>
      </c>
      <c r="J19" s="12">
        <f t="shared" si="2"/>
        <v>16676879.210000001</v>
      </c>
      <c r="K19" s="12">
        <f t="shared" ref="K19:P19" si="3">SUM(K20:K23)</f>
        <v>19171907.359999999</v>
      </c>
      <c r="L19" s="12">
        <f t="shared" si="3"/>
        <v>19781418.190000001</v>
      </c>
      <c r="M19" s="12">
        <f t="shared" si="3"/>
        <v>18825691.5</v>
      </c>
      <c r="N19" s="12">
        <f t="shared" si="3"/>
        <v>18733794.899999999</v>
      </c>
      <c r="O19" s="12">
        <f t="shared" si="3"/>
        <v>36492444.149999999</v>
      </c>
      <c r="P19" s="12">
        <f t="shared" si="3"/>
        <v>196450760.33000001</v>
      </c>
      <c r="Q19" s="45"/>
      <c r="S19" s="23"/>
    </row>
    <row r="20" spans="1:19" ht="25.5" customHeight="1" x14ac:dyDescent="0.35">
      <c r="A20" s="13" t="s">
        <v>18</v>
      </c>
      <c r="B20" s="14" t="s">
        <v>19</v>
      </c>
      <c r="C20" s="15">
        <v>235272012</v>
      </c>
      <c r="D20" s="16">
        <v>-120008153.78</v>
      </c>
      <c r="E20" s="16">
        <v>0</v>
      </c>
      <c r="F20" s="16">
        <v>7360474.1600000001</v>
      </c>
      <c r="G20" s="16">
        <v>5282053.34</v>
      </c>
      <c r="H20" s="16">
        <v>5121000</v>
      </c>
      <c r="I20" s="16">
        <v>5862100</v>
      </c>
      <c r="J20" s="16">
        <v>6159990.0300000003</v>
      </c>
      <c r="K20" s="16">
        <v>7269731.6299999999</v>
      </c>
      <c r="L20" s="16">
        <v>7566353.5</v>
      </c>
      <c r="M20" s="16">
        <v>7164691.5</v>
      </c>
      <c r="N20" s="16">
        <v>7201650</v>
      </c>
      <c r="O20" s="16">
        <v>7410950</v>
      </c>
      <c r="P20" s="16">
        <f>SUM(E20:O20)</f>
        <v>66398994.160000004</v>
      </c>
      <c r="Q20" s="45"/>
    </row>
    <row r="21" spans="1:19" ht="25.5" customHeight="1" x14ac:dyDescent="0.35">
      <c r="A21" s="13" t="s">
        <v>20</v>
      </c>
      <c r="B21" s="14" t="s">
        <v>21</v>
      </c>
      <c r="C21" s="15">
        <v>5106000</v>
      </c>
      <c r="D21" s="16">
        <v>119924166.7</v>
      </c>
      <c r="E21" s="16">
        <v>0</v>
      </c>
      <c r="F21" s="16">
        <v>12093200</v>
      </c>
      <c r="G21" s="16">
        <v>10332966.699999999</v>
      </c>
      <c r="H21" s="16">
        <v>9167700</v>
      </c>
      <c r="I21" s="16">
        <v>10623433.33</v>
      </c>
      <c r="J21" s="16">
        <v>10400599.380000001</v>
      </c>
      <c r="K21" s="16">
        <v>11507067.289999999</v>
      </c>
      <c r="L21" s="16">
        <v>11935600</v>
      </c>
      <c r="M21" s="16">
        <v>11661000</v>
      </c>
      <c r="N21" s="16">
        <v>11474000</v>
      </c>
      <c r="O21" s="16">
        <v>12029000</v>
      </c>
      <c r="P21" s="16">
        <f t="shared" ref="P21:P23" si="4">SUM(E21:O21)</f>
        <v>111224566.7</v>
      </c>
      <c r="Q21" s="45"/>
    </row>
    <row r="22" spans="1:19" ht="25.5" customHeight="1" x14ac:dyDescent="0.35">
      <c r="A22" s="13" t="s">
        <v>22</v>
      </c>
      <c r="B22" s="13" t="s">
        <v>23</v>
      </c>
      <c r="C22" s="15">
        <v>19588001</v>
      </c>
      <c r="D22" s="15">
        <v>-890793.24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16899444.75</v>
      </c>
      <c r="P22" s="16">
        <f t="shared" si="4"/>
        <v>16899444.75</v>
      </c>
      <c r="Q22" s="45"/>
    </row>
    <row r="23" spans="1:19" ht="25.5" customHeight="1" x14ac:dyDescent="0.35">
      <c r="A23" s="13" t="s">
        <v>24</v>
      </c>
      <c r="B23" s="13" t="s">
        <v>25</v>
      </c>
      <c r="C23" s="15">
        <v>1900000</v>
      </c>
      <c r="D23" s="15">
        <v>974780.32</v>
      </c>
      <c r="E23" s="15">
        <v>0</v>
      </c>
      <c r="F23" s="15">
        <v>0</v>
      </c>
      <c r="G23" s="15">
        <v>83987.08</v>
      </c>
      <c r="H23" s="15">
        <v>580730.03</v>
      </c>
      <c r="I23" s="15">
        <v>260980.38</v>
      </c>
      <c r="J23" s="15">
        <v>116289.8</v>
      </c>
      <c r="K23" s="15">
        <v>395108.44</v>
      </c>
      <c r="L23" s="15">
        <v>279464.69</v>
      </c>
      <c r="M23" s="15"/>
      <c r="N23" s="15">
        <v>58144.9</v>
      </c>
      <c r="O23" s="15">
        <v>153049.4</v>
      </c>
      <c r="P23" s="16">
        <f t="shared" si="4"/>
        <v>1927754.7199999997</v>
      </c>
      <c r="Q23" s="45"/>
    </row>
    <row r="24" spans="1:19" ht="25.5" customHeight="1" x14ac:dyDescent="0.35">
      <c r="A24" s="10" t="s">
        <v>26</v>
      </c>
      <c r="B24" s="11" t="s">
        <v>27</v>
      </c>
      <c r="C24" s="12">
        <f>SUM(C25)</f>
        <v>53038209</v>
      </c>
      <c r="D24" s="12">
        <f>SUM(D25)</f>
        <v>-14937980.789999999</v>
      </c>
      <c r="E24" s="12">
        <f>SUM(E25)</f>
        <v>0</v>
      </c>
      <c r="F24" s="12">
        <f t="shared" ref="F24:J24" si="5">SUM(F25)</f>
        <v>778000</v>
      </c>
      <c r="G24" s="12">
        <f t="shared" si="5"/>
        <v>579000</v>
      </c>
      <c r="H24" s="12">
        <f t="shared" si="5"/>
        <v>4457345.28</v>
      </c>
      <c r="I24" s="12">
        <f t="shared" si="5"/>
        <v>838975</v>
      </c>
      <c r="J24" s="12">
        <f t="shared" si="5"/>
        <v>484000</v>
      </c>
      <c r="K24" s="12">
        <f t="shared" ref="K24:O24" si="6">SUM(K25)</f>
        <v>957699.93</v>
      </c>
      <c r="L24" s="12">
        <f t="shared" si="6"/>
        <v>668000</v>
      </c>
      <c r="M24" s="12">
        <f t="shared" si="6"/>
        <v>614000</v>
      </c>
      <c r="N24" s="12">
        <f t="shared" si="6"/>
        <v>614000</v>
      </c>
      <c r="O24" s="12">
        <f t="shared" si="6"/>
        <v>614000</v>
      </c>
      <c r="P24" s="12">
        <f>SUM(P25)</f>
        <v>10605020.210000001</v>
      </c>
      <c r="Q24" s="45"/>
      <c r="S24" s="23"/>
    </row>
    <row r="25" spans="1:19" ht="25.5" customHeight="1" x14ac:dyDescent="0.35">
      <c r="A25" s="13" t="s">
        <v>28</v>
      </c>
      <c r="B25" s="13" t="s">
        <v>29</v>
      </c>
      <c r="C25" s="15">
        <v>53038209</v>
      </c>
      <c r="D25" s="15">
        <v>-14937980.789999999</v>
      </c>
      <c r="E25" s="15">
        <v>0</v>
      </c>
      <c r="F25" s="15">
        <v>778000</v>
      </c>
      <c r="G25" s="15">
        <v>579000</v>
      </c>
      <c r="H25" s="15">
        <v>4457345.28</v>
      </c>
      <c r="I25" s="15">
        <v>838975</v>
      </c>
      <c r="J25" s="15">
        <v>484000</v>
      </c>
      <c r="K25" s="15">
        <v>957699.93</v>
      </c>
      <c r="L25" s="15">
        <v>668000</v>
      </c>
      <c r="M25" s="15">
        <v>614000</v>
      </c>
      <c r="N25" s="15">
        <v>614000</v>
      </c>
      <c r="O25" s="15">
        <v>614000</v>
      </c>
      <c r="P25" s="16">
        <f>SUM(E25:O25)</f>
        <v>10605020.210000001</v>
      </c>
      <c r="Q25" s="45"/>
    </row>
    <row r="26" spans="1:19" ht="25.5" customHeight="1" x14ac:dyDescent="0.35">
      <c r="A26" s="10" t="s">
        <v>30</v>
      </c>
      <c r="B26" s="11" t="s">
        <v>31</v>
      </c>
      <c r="C26" s="12">
        <f>SUM(C27:C29)</f>
        <v>35043639</v>
      </c>
      <c r="D26" s="12">
        <f>SUM(D27:D29)</f>
        <v>0</v>
      </c>
      <c r="E26" s="12">
        <f>SUM(E27:E29)</f>
        <v>0</v>
      </c>
      <c r="F26" s="12">
        <f t="shared" ref="F26:K26" si="7">SUM(F27:F29)</f>
        <v>2925371.2199999997</v>
      </c>
      <c r="G26" s="12">
        <f t="shared" si="7"/>
        <v>2327586.42</v>
      </c>
      <c r="H26" s="12">
        <f t="shared" si="7"/>
        <v>2132034.89</v>
      </c>
      <c r="I26" s="12">
        <f t="shared" si="7"/>
        <v>2476060.69</v>
      </c>
      <c r="J26" s="12">
        <f t="shared" si="7"/>
        <v>2480442.4500000002</v>
      </c>
      <c r="K26" s="12">
        <f t="shared" si="7"/>
        <v>2821197.92</v>
      </c>
      <c r="L26" s="12">
        <f t="shared" ref="L26:M26" si="8">SUM(L27:L29)</f>
        <v>2910165.2800000003</v>
      </c>
      <c r="M26" s="12">
        <f t="shared" si="8"/>
        <v>2833042.8</v>
      </c>
      <c r="N26" s="12">
        <f t="shared" ref="N26:O26" si="9">SUM(N27:N29)</f>
        <v>2801637.4099999997</v>
      </c>
      <c r="O26" s="12">
        <f t="shared" si="9"/>
        <v>2962155.96</v>
      </c>
      <c r="P26" s="12">
        <f>SUM(P27:P29)</f>
        <v>26669695.040000003</v>
      </c>
      <c r="Q26" s="45"/>
      <c r="R26" s="18"/>
      <c r="S26" s="23"/>
    </row>
    <row r="27" spans="1:19" ht="25.5" customHeight="1" x14ac:dyDescent="0.35">
      <c r="A27" s="13" t="s">
        <v>32</v>
      </c>
      <c r="B27" s="13" t="s">
        <v>33</v>
      </c>
      <c r="C27" s="15">
        <v>16139825</v>
      </c>
      <c r="D27" s="15">
        <v>0</v>
      </c>
      <c r="E27" s="15">
        <v>0</v>
      </c>
      <c r="F27" s="15">
        <v>1369375.01</v>
      </c>
      <c r="G27" s="15">
        <v>1082750.8400000001</v>
      </c>
      <c r="H27" s="15">
        <v>991887.49</v>
      </c>
      <c r="I27" s="15">
        <v>1154174.6499999999</v>
      </c>
      <c r="J27" s="15">
        <v>1157418.33</v>
      </c>
      <c r="K27" s="15">
        <v>1312322.19</v>
      </c>
      <c r="L27" s="15">
        <v>1350944.28</v>
      </c>
      <c r="M27" s="15">
        <v>1318043.5</v>
      </c>
      <c r="N27" s="15">
        <v>1303072.96</v>
      </c>
      <c r="O27" s="15">
        <v>1385342.97</v>
      </c>
      <c r="P27" s="16">
        <f t="shared" ref="P27:P29" si="10">SUM(E27:O27)</f>
        <v>12425332.220000001</v>
      </c>
      <c r="Q27" s="45"/>
    </row>
    <row r="28" spans="1:19" ht="25.5" customHeight="1" x14ac:dyDescent="0.35">
      <c r="A28" s="13" t="s">
        <v>34</v>
      </c>
      <c r="B28" s="13" t="s">
        <v>35</v>
      </c>
      <c r="C28" s="15">
        <v>17053644</v>
      </c>
      <c r="D28" s="15">
        <v>0</v>
      </c>
      <c r="E28" s="15">
        <v>0</v>
      </c>
      <c r="F28" s="15">
        <v>1381210.88</v>
      </c>
      <c r="G28" s="15">
        <v>1108666.3899999999</v>
      </c>
      <c r="H28" s="15">
        <v>1014497.7</v>
      </c>
      <c r="I28" s="15">
        <v>1170472.8700000001</v>
      </c>
      <c r="J28" s="15">
        <v>1173721.1200000001</v>
      </c>
      <c r="K28" s="15">
        <v>1335233.49</v>
      </c>
      <c r="L28" s="15">
        <v>1380300</v>
      </c>
      <c r="M28" s="15">
        <v>1340962.8</v>
      </c>
      <c r="N28" s="15">
        <v>1325971.1499999999</v>
      </c>
      <c r="O28" s="15">
        <v>1389882.23</v>
      </c>
      <c r="P28" s="16">
        <f t="shared" si="10"/>
        <v>12620918.630000001</v>
      </c>
      <c r="Q28" s="45"/>
    </row>
    <row r="29" spans="1:19" ht="25.5" customHeight="1" x14ac:dyDescent="0.35">
      <c r="A29" s="13" t="s">
        <v>36</v>
      </c>
      <c r="B29" s="13" t="s">
        <v>37</v>
      </c>
      <c r="C29" s="15">
        <v>1850170</v>
      </c>
      <c r="D29" s="15">
        <v>0</v>
      </c>
      <c r="E29" s="15">
        <v>0</v>
      </c>
      <c r="F29" s="15">
        <v>174785.33</v>
      </c>
      <c r="G29" s="15">
        <v>136169.19</v>
      </c>
      <c r="H29" s="15">
        <v>125649.7</v>
      </c>
      <c r="I29" s="15">
        <v>151413.17000000001</v>
      </c>
      <c r="J29" s="15">
        <v>149303</v>
      </c>
      <c r="K29" s="15">
        <v>173642.23999999999</v>
      </c>
      <c r="L29" s="15">
        <v>178921</v>
      </c>
      <c r="M29" s="15">
        <v>174036.5</v>
      </c>
      <c r="N29" s="15">
        <v>172593.3</v>
      </c>
      <c r="O29" s="15">
        <v>186930.76</v>
      </c>
      <c r="P29" s="16">
        <f t="shared" si="10"/>
        <v>1623444.19</v>
      </c>
      <c r="Q29" s="45"/>
    </row>
    <row r="30" spans="1:19" ht="25.5" customHeight="1" x14ac:dyDescent="0.35">
      <c r="A30" s="7">
        <v>2.2000000000000002</v>
      </c>
      <c r="B30" s="7" t="s">
        <v>38</v>
      </c>
      <c r="C30" s="8">
        <f>C31+C36+C39+C42+C45+C50+C53+C56+C62</f>
        <v>266889665</v>
      </c>
      <c r="D30" s="8">
        <f>D31+D36+D39+D42+D45+D50+D53+D56+D62</f>
        <v>-114058355.17999999</v>
      </c>
      <c r="E30" s="8">
        <f>E31+E36+E39+E42+E45+E50+E53+E56+E62</f>
        <v>0</v>
      </c>
      <c r="F30" s="8">
        <f t="shared" ref="F30:K30" si="11">F31+F36+F39+F42+F45+F50+F53+F56+F62</f>
        <v>0</v>
      </c>
      <c r="G30" s="8">
        <f t="shared" si="11"/>
        <v>883273.6</v>
      </c>
      <c r="H30" s="8">
        <f t="shared" si="11"/>
        <v>1042262.84</v>
      </c>
      <c r="I30" s="8">
        <f t="shared" si="11"/>
        <v>6122888.5099999998</v>
      </c>
      <c r="J30" s="8">
        <f t="shared" si="11"/>
        <v>9033772.1500000004</v>
      </c>
      <c r="K30" s="8">
        <f t="shared" si="11"/>
        <v>7954925.669999999</v>
      </c>
      <c r="L30" s="8">
        <f t="shared" ref="L30:M30" si="12">L31+L36+L39+L42+L45+L50+L53+L56+L62</f>
        <v>11118050.59</v>
      </c>
      <c r="M30" s="8">
        <f t="shared" si="12"/>
        <v>9469023.290000001</v>
      </c>
      <c r="N30" s="8">
        <f t="shared" ref="N30:O30" si="13">N31+N36+N39+N42+N45+N50+N53+N56+N62</f>
        <v>5895385.3100000005</v>
      </c>
      <c r="O30" s="8">
        <f t="shared" si="13"/>
        <v>28182244.109999996</v>
      </c>
      <c r="P30" s="8">
        <f>P31+P36+P39+P42+P45+P50+P53+P56+P62</f>
        <v>79701826.069999993</v>
      </c>
      <c r="Q30" s="45"/>
      <c r="R30" s="18"/>
      <c r="S30" s="23"/>
    </row>
    <row r="31" spans="1:19" ht="25.5" customHeight="1" x14ac:dyDescent="0.35">
      <c r="A31" s="10" t="s">
        <v>39</v>
      </c>
      <c r="B31" s="11" t="s">
        <v>40</v>
      </c>
      <c r="C31" s="12">
        <f>SUM(C32:C35)</f>
        <v>15631659</v>
      </c>
      <c r="D31" s="12">
        <f>SUM(D32:D35)</f>
        <v>-4500000</v>
      </c>
      <c r="E31" s="12">
        <f>SUM(E32:E35)</f>
        <v>0</v>
      </c>
      <c r="F31" s="12">
        <f t="shared" ref="F31:K31" si="14">SUM(F32:F35)</f>
        <v>0</v>
      </c>
      <c r="G31" s="12">
        <f t="shared" si="14"/>
        <v>0</v>
      </c>
      <c r="H31" s="12">
        <f t="shared" si="14"/>
        <v>0</v>
      </c>
      <c r="I31" s="12">
        <f t="shared" si="14"/>
        <v>387947.81</v>
      </c>
      <c r="J31" s="12">
        <f t="shared" si="14"/>
        <v>325687.89</v>
      </c>
      <c r="K31" s="12">
        <f t="shared" si="14"/>
        <v>167800</v>
      </c>
      <c r="L31" s="12">
        <f t="shared" ref="L31:M31" si="15">SUM(L32:L35)</f>
        <v>1492103.7999999998</v>
      </c>
      <c r="M31" s="12">
        <f t="shared" si="15"/>
        <v>669639.82999999996</v>
      </c>
      <c r="N31" s="12">
        <f t="shared" ref="N31:O31" si="16">SUM(N32:N35)</f>
        <v>504534.44999999995</v>
      </c>
      <c r="O31" s="12">
        <f t="shared" si="16"/>
        <v>275626.83999999997</v>
      </c>
      <c r="P31" s="12">
        <f>SUM(P32:P35)</f>
        <v>3823340.62</v>
      </c>
      <c r="Q31" s="45"/>
      <c r="R31" s="18"/>
      <c r="S31" s="23"/>
    </row>
    <row r="32" spans="1:19" ht="25.5" customHeight="1" x14ac:dyDescent="0.35">
      <c r="A32" s="13" t="s">
        <v>41</v>
      </c>
      <c r="B32" s="13" t="s">
        <v>42</v>
      </c>
      <c r="C32" s="15">
        <v>3000000</v>
      </c>
      <c r="D32" s="16">
        <v>-1500000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150187.89000000001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f t="shared" ref="P32:P35" si="17">SUM(E32:O32)</f>
        <v>150187.89000000001</v>
      </c>
      <c r="Q32" s="45"/>
    </row>
    <row r="33" spans="1:19" ht="25.5" customHeight="1" x14ac:dyDescent="0.35">
      <c r="A33" s="13" t="s">
        <v>43</v>
      </c>
      <c r="B33" s="13" t="s">
        <v>44</v>
      </c>
      <c r="C33" s="15">
        <v>4000000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300447.81</v>
      </c>
      <c r="J33" s="16">
        <v>0</v>
      </c>
      <c r="K33" s="16">
        <v>63800</v>
      </c>
      <c r="L33" s="16">
        <v>1180001.67</v>
      </c>
      <c r="M33" s="16">
        <v>234652.33</v>
      </c>
      <c r="N33" s="16">
        <v>227482.86</v>
      </c>
      <c r="O33" s="16">
        <v>0</v>
      </c>
      <c r="P33" s="16">
        <f t="shared" si="17"/>
        <v>2006384.67</v>
      </c>
      <c r="Q33" s="45"/>
    </row>
    <row r="34" spans="1:19" ht="25.5" customHeight="1" x14ac:dyDescent="0.35">
      <c r="A34" s="13" t="s">
        <v>45</v>
      </c>
      <c r="B34" s="13" t="s">
        <v>46</v>
      </c>
      <c r="C34" s="15">
        <v>3631659</v>
      </c>
      <c r="D34" s="16">
        <v>-1000000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136602.13</v>
      </c>
      <c r="M34" s="16">
        <v>54587.5</v>
      </c>
      <c r="N34" s="16">
        <v>68051.59</v>
      </c>
      <c r="O34" s="16">
        <v>80626.84</v>
      </c>
      <c r="P34" s="16">
        <f t="shared" si="17"/>
        <v>339868.06</v>
      </c>
      <c r="Q34" s="45"/>
    </row>
    <row r="35" spans="1:19" ht="25.5" customHeight="1" x14ac:dyDescent="0.35">
      <c r="A35" s="13" t="s">
        <v>47</v>
      </c>
      <c r="B35" s="13" t="s">
        <v>48</v>
      </c>
      <c r="C35" s="15">
        <v>5000000</v>
      </c>
      <c r="D35" s="16">
        <v>-2000000</v>
      </c>
      <c r="E35" s="16">
        <v>0</v>
      </c>
      <c r="F35" s="16">
        <v>0</v>
      </c>
      <c r="G35" s="16">
        <v>0</v>
      </c>
      <c r="H35" s="16">
        <v>0</v>
      </c>
      <c r="I35" s="16">
        <v>87500</v>
      </c>
      <c r="J35" s="16">
        <v>175500</v>
      </c>
      <c r="K35" s="16">
        <v>104000</v>
      </c>
      <c r="L35" s="16">
        <v>175500</v>
      </c>
      <c r="M35" s="16">
        <v>380400</v>
      </c>
      <c r="N35" s="16">
        <v>209000</v>
      </c>
      <c r="O35" s="16">
        <v>195000</v>
      </c>
      <c r="P35" s="16">
        <f t="shared" si="17"/>
        <v>1326900</v>
      </c>
      <c r="Q35" s="45"/>
    </row>
    <row r="36" spans="1:19" ht="25.5" customHeight="1" x14ac:dyDescent="0.35">
      <c r="A36" s="10" t="s">
        <v>49</v>
      </c>
      <c r="B36" s="11" t="s">
        <v>50</v>
      </c>
      <c r="C36" s="12">
        <f>SUM(C37:C38)</f>
        <v>9218500</v>
      </c>
      <c r="D36" s="12">
        <f>SUM(D37:D38)</f>
        <v>-5373857.4800000004</v>
      </c>
      <c r="E36" s="12">
        <f>SUM(E37:E38)</f>
        <v>0</v>
      </c>
      <c r="F36" s="12">
        <f t="shared" ref="F36:K36" si="18">SUM(F37:F38)</f>
        <v>0</v>
      </c>
      <c r="G36" s="12">
        <f t="shared" si="18"/>
        <v>0</v>
      </c>
      <c r="H36" s="12">
        <f t="shared" si="18"/>
        <v>0</v>
      </c>
      <c r="I36" s="12">
        <f t="shared" si="18"/>
        <v>0</v>
      </c>
      <c r="J36" s="12">
        <f t="shared" si="18"/>
        <v>114808</v>
      </c>
      <c r="K36" s="12">
        <f t="shared" si="18"/>
        <v>16624.82</v>
      </c>
      <c r="L36" s="12">
        <f t="shared" ref="L36:M36" si="19">SUM(L37:L38)</f>
        <v>689192.87</v>
      </c>
      <c r="M36" s="12">
        <f t="shared" si="19"/>
        <v>69809.67</v>
      </c>
      <c r="N36" s="12">
        <f t="shared" ref="N36:O36" si="20">SUM(N37:N38)</f>
        <v>129262.76999999999</v>
      </c>
      <c r="O36" s="12">
        <f t="shared" si="20"/>
        <v>540228.1</v>
      </c>
      <c r="P36" s="12">
        <f>SUM(P37:P38)</f>
        <v>1559926.23</v>
      </c>
      <c r="Q36" s="45"/>
      <c r="S36" s="23"/>
    </row>
    <row r="37" spans="1:19" ht="25.5" customHeight="1" x14ac:dyDescent="0.35">
      <c r="A37" s="13" t="s">
        <v>51</v>
      </c>
      <c r="B37" s="13" t="s">
        <v>52</v>
      </c>
      <c r="C37" s="15">
        <v>5000000</v>
      </c>
      <c r="D37" s="15">
        <v>-2104900.48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114808</v>
      </c>
      <c r="K37" s="15">
        <v>16624.82</v>
      </c>
      <c r="L37" s="15">
        <v>669190.59</v>
      </c>
      <c r="M37" s="15">
        <v>41666.67</v>
      </c>
      <c r="N37" s="15">
        <v>83295.87</v>
      </c>
      <c r="O37" s="15">
        <v>19323</v>
      </c>
      <c r="P37" s="16">
        <f t="shared" ref="P37:P38" si="21">SUM(E37:O37)</f>
        <v>944908.95</v>
      </c>
      <c r="Q37" s="45"/>
    </row>
    <row r="38" spans="1:19" ht="25.5" customHeight="1" x14ac:dyDescent="0.35">
      <c r="A38" s="13" t="s">
        <v>53</v>
      </c>
      <c r="B38" s="13" t="s">
        <v>54</v>
      </c>
      <c r="C38" s="15">
        <v>4218500</v>
      </c>
      <c r="D38" s="15">
        <v>-3268957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20002.28</v>
      </c>
      <c r="M38" s="15">
        <v>28143</v>
      </c>
      <c r="N38" s="15">
        <v>45966.9</v>
      </c>
      <c r="O38" s="15">
        <v>520905.1</v>
      </c>
      <c r="P38" s="16">
        <f t="shared" si="21"/>
        <v>615017.28</v>
      </c>
      <c r="Q38" s="45"/>
    </row>
    <row r="39" spans="1:19" ht="25.5" customHeight="1" x14ac:dyDescent="0.35">
      <c r="A39" s="10" t="s">
        <v>55</v>
      </c>
      <c r="B39" s="11" t="s">
        <v>56</v>
      </c>
      <c r="C39" s="12">
        <f>SUM(C40:C41)</f>
        <v>47000000</v>
      </c>
      <c r="D39" s="12">
        <f>SUM(D40:D41)</f>
        <v>-14200000</v>
      </c>
      <c r="E39" s="12">
        <f>SUM(E40:E41)</f>
        <v>0</v>
      </c>
      <c r="F39" s="12">
        <f t="shared" ref="F39:K39" si="22">SUM(F40:F41)</f>
        <v>0</v>
      </c>
      <c r="G39" s="12">
        <f t="shared" si="22"/>
        <v>0</v>
      </c>
      <c r="H39" s="12">
        <f t="shared" si="22"/>
        <v>0</v>
      </c>
      <c r="I39" s="12">
        <f t="shared" si="22"/>
        <v>4723050</v>
      </c>
      <c r="J39" s="12">
        <f t="shared" si="22"/>
        <v>3857800</v>
      </c>
      <c r="K39" s="12">
        <f t="shared" si="22"/>
        <v>3879550</v>
      </c>
      <c r="L39" s="12">
        <f t="shared" ref="L39:M39" si="23">SUM(L40:L41)</f>
        <v>3181090</v>
      </c>
      <c r="M39" s="12">
        <f t="shared" si="23"/>
        <v>3644900</v>
      </c>
      <c r="N39" s="12">
        <f t="shared" ref="N39:O39" si="24">SUM(N40:N41)</f>
        <v>3158800</v>
      </c>
      <c r="O39" s="12">
        <f t="shared" si="24"/>
        <v>3664600</v>
      </c>
      <c r="P39" s="12">
        <f>SUM(P40:P41)</f>
        <v>26109790</v>
      </c>
      <c r="Q39" s="45"/>
      <c r="S39" s="23"/>
    </row>
    <row r="40" spans="1:19" ht="25.5" customHeight="1" x14ac:dyDescent="0.35">
      <c r="A40" s="13" t="s">
        <v>57</v>
      </c>
      <c r="B40" s="13" t="s">
        <v>58</v>
      </c>
      <c r="C40" s="15">
        <v>46900000</v>
      </c>
      <c r="D40" s="15">
        <v>-14150000</v>
      </c>
      <c r="E40" s="15">
        <v>0</v>
      </c>
      <c r="F40" s="15">
        <v>0</v>
      </c>
      <c r="G40" s="15">
        <v>0</v>
      </c>
      <c r="H40" s="15">
        <v>0</v>
      </c>
      <c r="I40" s="15">
        <v>4723050</v>
      </c>
      <c r="J40" s="15">
        <v>3857800</v>
      </c>
      <c r="K40" s="15">
        <v>3879550</v>
      </c>
      <c r="L40" s="15">
        <v>3181090</v>
      </c>
      <c r="M40" s="15">
        <v>3644900</v>
      </c>
      <c r="N40" s="15">
        <v>3158800</v>
      </c>
      <c r="O40" s="15">
        <v>3664600</v>
      </c>
      <c r="P40" s="16">
        <f t="shared" ref="P40:P41" si="25">SUM(E40:O40)</f>
        <v>26109790</v>
      </c>
      <c r="Q40" s="45"/>
    </row>
    <row r="41" spans="1:19" ht="25.5" customHeight="1" x14ac:dyDescent="0.35">
      <c r="A41" s="13" t="s">
        <v>59</v>
      </c>
      <c r="B41" s="13" t="s">
        <v>60</v>
      </c>
      <c r="C41" s="15">
        <v>100000</v>
      </c>
      <c r="D41" s="16">
        <v>-50000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f t="shared" si="25"/>
        <v>0</v>
      </c>
      <c r="Q41" s="45"/>
    </row>
    <row r="42" spans="1:19" ht="25.5" customHeight="1" x14ac:dyDescent="0.35">
      <c r="A42" s="10" t="s">
        <v>61</v>
      </c>
      <c r="B42" s="11" t="s">
        <v>62</v>
      </c>
      <c r="C42" s="12">
        <f>SUM(C43:C44)</f>
        <v>400000</v>
      </c>
      <c r="D42" s="12">
        <f>SUM(D43:D44)</f>
        <v>-157000</v>
      </c>
      <c r="E42" s="12">
        <f>SUM(E43:E44)</f>
        <v>0</v>
      </c>
      <c r="F42" s="12">
        <f t="shared" ref="F42:K42" si="26">SUM(F43:F44)</f>
        <v>0</v>
      </c>
      <c r="G42" s="12">
        <f t="shared" si="26"/>
        <v>0</v>
      </c>
      <c r="H42" s="12">
        <f t="shared" si="26"/>
        <v>0</v>
      </c>
      <c r="I42" s="12">
        <f t="shared" si="26"/>
        <v>0</v>
      </c>
      <c r="J42" s="12">
        <f t="shared" si="26"/>
        <v>0</v>
      </c>
      <c r="K42" s="12">
        <f t="shared" si="26"/>
        <v>15700</v>
      </c>
      <c r="L42" s="12">
        <f t="shared" ref="L42:M42" si="27">SUM(L43:L44)</f>
        <v>13300</v>
      </c>
      <c r="M42" s="12">
        <f t="shared" si="27"/>
        <v>29280</v>
      </c>
      <c r="N42" s="12">
        <f t="shared" ref="N42:O42" si="28">SUM(N43:N44)</f>
        <v>1260</v>
      </c>
      <c r="O42" s="12">
        <f t="shared" si="28"/>
        <v>7780</v>
      </c>
      <c r="P42" s="12">
        <f>SUM(P43:P44)</f>
        <v>67320</v>
      </c>
      <c r="Q42" s="45"/>
      <c r="S42" s="23"/>
    </row>
    <row r="43" spans="1:19" ht="25.5" customHeight="1" x14ac:dyDescent="0.35">
      <c r="A43" s="14" t="s">
        <v>63</v>
      </c>
      <c r="B43" s="3" t="s">
        <v>64</v>
      </c>
      <c r="C43" s="17">
        <v>100000</v>
      </c>
      <c r="D43" s="17">
        <v>-50000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3100</v>
      </c>
      <c r="L43" s="17"/>
      <c r="M43" s="17">
        <v>0</v>
      </c>
      <c r="N43" s="17">
        <v>0</v>
      </c>
      <c r="O43" s="17">
        <v>0</v>
      </c>
      <c r="P43" s="16">
        <f t="shared" ref="P43:P44" si="29">SUM(E43:O43)</f>
        <v>3100</v>
      </c>
      <c r="Q43" s="45"/>
    </row>
    <row r="44" spans="1:19" ht="25.5" customHeight="1" x14ac:dyDescent="0.35">
      <c r="A44" s="14" t="s">
        <v>65</v>
      </c>
      <c r="B44" s="3" t="s">
        <v>66</v>
      </c>
      <c r="C44" s="17">
        <v>300000</v>
      </c>
      <c r="D44" s="17">
        <v>-107000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12600</v>
      </c>
      <c r="L44" s="17">
        <v>13300</v>
      </c>
      <c r="M44" s="17">
        <v>29280</v>
      </c>
      <c r="N44" s="17">
        <v>1260</v>
      </c>
      <c r="O44" s="17">
        <v>7780</v>
      </c>
      <c r="P44" s="16">
        <f t="shared" si="29"/>
        <v>64220</v>
      </c>
      <c r="Q44" s="45"/>
    </row>
    <row r="45" spans="1:19" ht="25.5" customHeight="1" x14ac:dyDescent="0.35">
      <c r="A45" s="10" t="s">
        <v>67</v>
      </c>
      <c r="B45" s="11" t="s">
        <v>68</v>
      </c>
      <c r="C45" s="12">
        <f>SUM(C46:C49)</f>
        <v>12648897</v>
      </c>
      <c r="D45" s="12">
        <f>SUM(D46:D49)</f>
        <v>12765380.85</v>
      </c>
      <c r="E45" s="12">
        <f>SUM(E46:E49)</f>
        <v>0</v>
      </c>
      <c r="F45" s="12">
        <f t="shared" ref="F45:K45" si="30">SUM(F46:F49)</f>
        <v>0</v>
      </c>
      <c r="G45" s="12">
        <f t="shared" si="30"/>
        <v>883273.6</v>
      </c>
      <c r="H45" s="12">
        <f t="shared" si="30"/>
        <v>1042262.84</v>
      </c>
      <c r="I45" s="12">
        <f t="shared" si="30"/>
        <v>520548.5</v>
      </c>
      <c r="J45" s="12">
        <f t="shared" si="30"/>
        <v>3080484.26</v>
      </c>
      <c r="K45" s="12">
        <f t="shared" si="30"/>
        <v>1188214.8699999999</v>
      </c>
      <c r="L45" s="12">
        <f t="shared" ref="L45:M45" si="31">SUM(L46:L49)</f>
        <v>1471157.92</v>
      </c>
      <c r="M45" s="12">
        <f t="shared" si="31"/>
        <v>1097355.98</v>
      </c>
      <c r="N45" s="12">
        <f t="shared" ref="N45:O45" si="32">SUM(N46:N49)</f>
        <v>1107885.4099999999</v>
      </c>
      <c r="O45" s="12">
        <f t="shared" si="32"/>
        <v>1285329.27</v>
      </c>
      <c r="P45" s="12">
        <f>SUM(P46:P49)</f>
        <v>11676512.649999999</v>
      </c>
      <c r="Q45" s="45"/>
      <c r="S45" s="23"/>
    </row>
    <row r="46" spans="1:19" ht="25.5" customHeight="1" x14ac:dyDescent="0.35">
      <c r="A46" s="13" t="s">
        <v>69</v>
      </c>
      <c r="B46" s="13" t="s">
        <v>70</v>
      </c>
      <c r="C46" s="16">
        <v>4379457</v>
      </c>
      <c r="D46" s="16">
        <v>9056556.1999999993</v>
      </c>
      <c r="E46" s="16">
        <v>0</v>
      </c>
      <c r="F46" s="16">
        <v>0</v>
      </c>
      <c r="G46" s="16">
        <v>883273.6</v>
      </c>
      <c r="H46" s="16">
        <v>1042262.84</v>
      </c>
      <c r="I46" s="16">
        <v>520548.5</v>
      </c>
      <c r="J46" s="16">
        <v>3080484.26</v>
      </c>
      <c r="K46" s="16">
        <v>822413.69</v>
      </c>
      <c r="L46" s="16">
        <v>1105356.74</v>
      </c>
      <c r="M46" s="16">
        <v>1097355.98</v>
      </c>
      <c r="N46" s="16">
        <v>1107885.4099999999</v>
      </c>
      <c r="O46" s="16">
        <v>1121329.28</v>
      </c>
      <c r="P46" s="16">
        <f t="shared" ref="P46:P49" si="33">SUM(E46:O46)</f>
        <v>10780910.299999999</v>
      </c>
      <c r="Q46" s="45"/>
    </row>
    <row r="47" spans="1:19" ht="25.5" customHeight="1" x14ac:dyDescent="0.35">
      <c r="A47" s="13" t="s">
        <v>71</v>
      </c>
      <c r="B47" s="13" t="s">
        <v>72</v>
      </c>
      <c r="C47" s="16">
        <v>0</v>
      </c>
      <c r="D47" s="16">
        <v>1364000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365801.18</v>
      </c>
      <c r="L47" s="16">
        <v>365801.18</v>
      </c>
      <c r="M47" s="16">
        <v>0</v>
      </c>
      <c r="N47" s="16">
        <v>0</v>
      </c>
      <c r="O47" s="16">
        <v>163999.99</v>
      </c>
      <c r="P47" s="16">
        <f t="shared" si="33"/>
        <v>895602.35</v>
      </c>
      <c r="Q47" s="45"/>
    </row>
    <row r="48" spans="1:19" ht="25.5" customHeight="1" x14ac:dyDescent="0.35">
      <c r="A48" s="13" t="s">
        <v>258</v>
      </c>
      <c r="B48" s="13" t="s">
        <v>259</v>
      </c>
      <c r="C48" s="16">
        <v>0</v>
      </c>
      <c r="D48" s="16">
        <v>5000000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f t="shared" si="33"/>
        <v>0</v>
      </c>
      <c r="Q48" s="45"/>
    </row>
    <row r="49" spans="1:19" ht="25.5" customHeight="1" x14ac:dyDescent="0.35">
      <c r="A49" s="13" t="s">
        <v>73</v>
      </c>
      <c r="B49" s="13" t="s">
        <v>74</v>
      </c>
      <c r="C49" s="16">
        <v>8269440</v>
      </c>
      <c r="D49" s="16">
        <v>-2655175.35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f t="shared" si="33"/>
        <v>0</v>
      </c>
      <c r="Q49" s="45"/>
    </row>
    <row r="50" spans="1:19" ht="25.5" customHeight="1" x14ac:dyDescent="0.35">
      <c r="A50" s="10" t="s">
        <v>75</v>
      </c>
      <c r="B50" s="11" t="s">
        <v>76</v>
      </c>
      <c r="C50" s="12">
        <f>SUM(C51:C52)</f>
        <v>3665067</v>
      </c>
      <c r="D50" s="12">
        <f>SUM(D51:D52)</f>
        <v>-2417000</v>
      </c>
      <c r="E50" s="12">
        <f>SUM(E51:E52)</f>
        <v>0</v>
      </c>
      <c r="F50" s="12">
        <f t="shared" ref="F50:K50" si="34">SUM(F51:F52)</f>
        <v>0</v>
      </c>
      <c r="G50" s="12">
        <f t="shared" si="34"/>
        <v>0</v>
      </c>
      <c r="H50" s="12">
        <f t="shared" si="34"/>
        <v>0</v>
      </c>
      <c r="I50" s="12">
        <f t="shared" si="34"/>
        <v>0</v>
      </c>
      <c r="J50" s="12">
        <f t="shared" si="34"/>
        <v>0</v>
      </c>
      <c r="K50" s="12">
        <f t="shared" si="34"/>
        <v>0</v>
      </c>
      <c r="L50" s="12">
        <f t="shared" ref="L50:M50" si="35">SUM(L51:L52)</f>
        <v>0</v>
      </c>
      <c r="M50" s="12">
        <f t="shared" si="35"/>
        <v>197030.46</v>
      </c>
      <c r="N50" s="12">
        <f t="shared" ref="N50:O50" si="36">SUM(N51:N52)</f>
        <v>153723.84</v>
      </c>
      <c r="O50" s="12">
        <f t="shared" si="36"/>
        <v>153752.41</v>
      </c>
      <c r="P50" s="12">
        <f>SUM(P51:P52)</f>
        <v>504506.70999999996</v>
      </c>
      <c r="Q50" s="45"/>
      <c r="S50" s="23"/>
    </row>
    <row r="51" spans="1:19" ht="25.5" customHeight="1" x14ac:dyDescent="0.35">
      <c r="A51" s="13" t="s">
        <v>77</v>
      </c>
      <c r="B51" s="13" t="s">
        <v>78</v>
      </c>
      <c r="C51" s="16">
        <v>2500000</v>
      </c>
      <c r="D51" s="16">
        <v>-2417000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f t="shared" ref="P51:P52" si="37">SUM(E51:O51)</f>
        <v>0</v>
      </c>
      <c r="Q51" s="45"/>
    </row>
    <row r="52" spans="1:19" ht="25.5" customHeight="1" x14ac:dyDescent="0.35">
      <c r="A52" s="13" t="s">
        <v>79</v>
      </c>
      <c r="B52" s="13" t="s">
        <v>80</v>
      </c>
      <c r="C52" s="16">
        <v>1165067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197030.46</v>
      </c>
      <c r="N52" s="16">
        <v>153723.84</v>
      </c>
      <c r="O52" s="16">
        <v>153752.41</v>
      </c>
      <c r="P52" s="16">
        <f t="shared" si="37"/>
        <v>504506.70999999996</v>
      </c>
      <c r="Q52" s="45"/>
    </row>
    <row r="53" spans="1:19" ht="34.5" x14ac:dyDescent="0.35">
      <c r="A53" s="10" t="s">
        <v>81</v>
      </c>
      <c r="B53" s="11" t="s">
        <v>82</v>
      </c>
      <c r="C53" s="12">
        <f>SUM(C54:C55)</f>
        <v>4263530</v>
      </c>
      <c r="D53" s="12">
        <f>SUM(D54:D55)</f>
        <v>3683169.55</v>
      </c>
      <c r="E53" s="12">
        <f>SUM(E54:E55)</f>
        <v>0</v>
      </c>
      <c r="F53" s="12">
        <f t="shared" ref="F53:K53" si="38">SUM(F54:F55)</f>
        <v>0</v>
      </c>
      <c r="G53" s="12">
        <f t="shared" si="38"/>
        <v>0</v>
      </c>
      <c r="H53" s="12">
        <f t="shared" si="38"/>
        <v>0</v>
      </c>
      <c r="I53" s="12">
        <f t="shared" si="38"/>
        <v>157189.96</v>
      </c>
      <c r="J53" s="12">
        <f t="shared" si="38"/>
        <v>149384.65</v>
      </c>
      <c r="K53" s="12">
        <f t="shared" si="38"/>
        <v>793713.23</v>
      </c>
      <c r="L53" s="12">
        <f t="shared" ref="L53:M53" si="39">SUM(L54:L55)</f>
        <v>709765.47000000009</v>
      </c>
      <c r="M53" s="12">
        <f t="shared" si="39"/>
        <v>272304.12</v>
      </c>
      <c r="N53" s="12">
        <f t="shared" ref="N53:O53" si="40">SUM(N54:N55)</f>
        <v>98278.15</v>
      </c>
      <c r="O53" s="12">
        <f t="shared" si="40"/>
        <v>91435.15</v>
      </c>
      <c r="P53" s="12">
        <f>SUM(P54:P55)</f>
        <v>2272070.73</v>
      </c>
      <c r="Q53" s="45"/>
      <c r="S53" s="23"/>
    </row>
    <row r="54" spans="1:19" ht="25.5" customHeight="1" x14ac:dyDescent="0.35">
      <c r="A54" s="13" t="s">
        <v>83</v>
      </c>
      <c r="B54" s="13" t="s">
        <v>84</v>
      </c>
      <c r="C54" s="16">
        <v>200000</v>
      </c>
      <c r="D54" s="16">
        <v>299624.55</v>
      </c>
      <c r="E54" s="16">
        <v>0</v>
      </c>
      <c r="F54" s="16">
        <v>0</v>
      </c>
      <c r="G54" s="16">
        <v>0</v>
      </c>
      <c r="H54" s="16">
        <v>0</v>
      </c>
      <c r="I54" s="16">
        <v>79260.399999999994</v>
      </c>
      <c r="J54" s="16">
        <v>149384.65</v>
      </c>
      <c r="K54" s="16">
        <v>85003.15</v>
      </c>
      <c r="L54" s="16">
        <v>84995.55</v>
      </c>
      <c r="M54" s="16">
        <v>0</v>
      </c>
      <c r="N54" s="16">
        <v>0</v>
      </c>
      <c r="O54" s="16">
        <v>0</v>
      </c>
      <c r="P54" s="16">
        <f t="shared" ref="P54:P55" si="41">SUM(E54:O54)</f>
        <v>398643.74999999994</v>
      </c>
      <c r="Q54" s="45"/>
    </row>
    <row r="55" spans="1:19" ht="25.5" customHeight="1" x14ac:dyDescent="0.35">
      <c r="A55" s="13" t="s">
        <v>85</v>
      </c>
      <c r="B55" s="13" t="s">
        <v>86</v>
      </c>
      <c r="C55" s="16">
        <v>4063530</v>
      </c>
      <c r="D55" s="16">
        <v>3383545</v>
      </c>
      <c r="E55" s="16">
        <v>0</v>
      </c>
      <c r="F55" s="16">
        <v>0</v>
      </c>
      <c r="G55" s="16">
        <v>0</v>
      </c>
      <c r="H55" s="16">
        <v>0</v>
      </c>
      <c r="I55" s="16">
        <v>77929.56</v>
      </c>
      <c r="J55" s="16">
        <v>0</v>
      </c>
      <c r="K55" s="16">
        <v>708710.08</v>
      </c>
      <c r="L55" s="16">
        <v>624769.92000000004</v>
      </c>
      <c r="M55" s="16">
        <v>272304.12</v>
      </c>
      <c r="N55" s="16">
        <v>98278.15</v>
      </c>
      <c r="O55" s="16">
        <v>91435.15</v>
      </c>
      <c r="P55" s="16">
        <f t="shared" si="41"/>
        <v>1873426.98</v>
      </c>
      <c r="Q55" s="45"/>
    </row>
    <row r="56" spans="1:19" ht="25.5" customHeight="1" x14ac:dyDescent="0.35">
      <c r="A56" s="10" t="s">
        <v>87</v>
      </c>
      <c r="B56" s="11" t="s">
        <v>88</v>
      </c>
      <c r="C56" s="12">
        <f>SUM(C57:C61)</f>
        <v>156680933</v>
      </c>
      <c r="D56" s="12">
        <f>SUM(D57:D61)</f>
        <v>-90624948.159999996</v>
      </c>
      <c r="E56" s="12">
        <f>SUM(E57:E61)</f>
        <v>0</v>
      </c>
      <c r="F56" s="12">
        <f t="shared" ref="F56:K56" si="42">SUM(F57:F61)</f>
        <v>0</v>
      </c>
      <c r="G56" s="12">
        <f t="shared" si="42"/>
        <v>0</v>
      </c>
      <c r="H56" s="12">
        <f t="shared" si="42"/>
        <v>0</v>
      </c>
      <c r="I56" s="12">
        <f t="shared" si="42"/>
        <v>334152.24</v>
      </c>
      <c r="J56" s="12">
        <f t="shared" si="42"/>
        <v>1505607.35</v>
      </c>
      <c r="K56" s="12">
        <f t="shared" si="42"/>
        <v>1785398.8599999999</v>
      </c>
      <c r="L56" s="12">
        <f t="shared" ref="L56:M56" si="43">SUM(L57:L61)</f>
        <v>2868203.62</v>
      </c>
      <c r="M56" s="12">
        <f t="shared" si="43"/>
        <v>2340146.16</v>
      </c>
      <c r="N56" s="12">
        <f t="shared" ref="N56:O56" si="44">SUM(N57:N61)</f>
        <v>581515.62</v>
      </c>
      <c r="O56" s="12">
        <f t="shared" si="44"/>
        <v>22099022.259999998</v>
      </c>
      <c r="P56" s="12">
        <f>SUM(P57:P61)</f>
        <v>31514046.109999999</v>
      </c>
      <c r="Q56" s="45"/>
      <c r="S56" s="23"/>
    </row>
    <row r="57" spans="1:19" ht="25.5" customHeight="1" x14ac:dyDescent="0.35">
      <c r="A57" s="13" t="s">
        <v>89</v>
      </c>
      <c r="B57" s="13" t="s">
        <v>90</v>
      </c>
      <c r="C57" s="16">
        <v>29430933</v>
      </c>
      <c r="D57" s="16">
        <v>100000</v>
      </c>
      <c r="E57" s="16">
        <v>0</v>
      </c>
      <c r="F57" s="16">
        <v>0</v>
      </c>
      <c r="G57" s="16">
        <v>0</v>
      </c>
      <c r="H57" s="16">
        <v>0</v>
      </c>
      <c r="I57" s="16">
        <v>16182.24</v>
      </c>
      <c r="J57" s="16">
        <v>300</v>
      </c>
      <c r="K57" s="16">
        <v>0</v>
      </c>
      <c r="L57" s="16">
        <v>10603.41</v>
      </c>
      <c r="M57" s="16">
        <v>16148.44</v>
      </c>
      <c r="N57" s="16">
        <v>6410.62</v>
      </c>
      <c r="O57" s="16">
        <v>10002.5</v>
      </c>
      <c r="P57" s="16">
        <f t="shared" ref="P57:P64" si="45">SUM(E57:O57)</f>
        <v>59647.21</v>
      </c>
      <c r="Q57" s="45"/>
    </row>
    <row r="58" spans="1:19" ht="25.5" customHeight="1" x14ac:dyDescent="0.35">
      <c r="A58" s="13" t="s">
        <v>91</v>
      </c>
      <c r="B58" s="13" t="s">
        <v>92</v>
      </c>
      <c r="C58" s="16">
        <v>0</v>
      </c>
      <c r="D58" s="16">
        <v>168000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3000</v>
      </c>
      <c r="L58" s="16">
        <v>531</v>
      </c>
      <c r="M58" s="16">
        <v>12791.2</v>
      </c>
      <c r="N58" s="16">
        <v>0</v>
      </c>
      <c r="O58" s="16">
        <v>27482.52</v>
      </c>
      <c r="P58" s="16">
        <f t="shared" si="45"/>
        <v>43804.72</v>
      </c>
      <c r="Q58" s="45"/>
    </row>
    <row r="59" spans="1:19" ht="25.5" customHeight="1" x14ac:dyDescent="0.35">
      <c r="A59" s="13" t="s">
        <v>93</v>
      </c>
      <c r="B59" s="13" t="s">
        <v>94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500000</v>
      </c>
      <c r="L59" s="16">
        <v>0</v>
      </c>
      <c r="M59" s="16">
        <v>0</v>
      </c>
      <c r="N59" s="16">
        <v>0</v>
      </c>
      <c r="O59" s="16">
        <v>16920226.5</v>
      </c>
      <c r="P59" s="16">
        <f t="shared" si="45"/>
        <v>17420226.5</v>
      </c>
      <c r="Q59" s="45"/>
    </row>
    <row r="60" spans="1:19" ht="25.5" customHeight="1" x14ac:dyDescent="0.35">
      <c r="A60" s="13" t="s">
        <v>95</v>
      </c>
      <c r="B60" s="13" t="s">
        <v>96</v>
      </c>
      <c r="C60" s="16">
        <v>127250000</v>
      </c>
      <c r="D60" s="16">
        <v>-94152385.099999994</v>
      </c>
      <c r="E60" s="16">
        <v>0</v>
      </c>
      <c r="F60" s="16">
        <v>0</v>
      </c>
      <c r="G60" s="16">
        <v>0</v>
      </c>
      <c r="H60" s="16">
        <v>0</v>
      </c>
      <c r="I60" s="16">
        <v>317970</v>
      </c>
      <c r="J60" s="16">
        <v>1076200</v>
      </c>
      <c r="K60" s="16">
        <v>1042860</v>
      </c>
      <c r="L60" s="16">
        <v>2320160</v>
      </c>
      <c r="M60" s="16">
        <v>1357830</v>
      </c>
      <c r="N60" s="16">
        <v>174600</v>
      </c>
      <c r="O60" s="16">
        <v>4749861.5999999996</v>
      </c>
      <c r="P60" s="16">
        <f t="shared" si="45"/>
        <v>11039481.6</v>
      </c>
      <c r="Q60" s="45"/>
    </row>
    <row r="61" spans="1:19" ht="25.5" customHeight="1" x14ac:dyDescent="0.35">
      <c r="A61" s="13" t="s">
        <v>97</v>
      </c>
      <c r="B61" s="13" t="s">
        <v>98</v>
      </c>
      <c r="C61" s="16">
        <v>0</v>
      </c>
      <c r="D61" s="16">
        <v>3259436.94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429107.35</v>
      </c>
      <c r="K61" s="16">
        <v>239538.86</v>
      </c>
      <c r="L61" s="16">
        <v>536909.21</v>
      </c>
      <c r="M61" s="16">
        <v>953376.52</v>
      </c>
      <c r="N61" s="16">
        <v>400505</v>
      </c>
      <c r="O61" s="16">
        <v>391449.14</v>
      </c>
      <c r="P61" s="16">
        <f t="shared" si="45"/>
        <v>2950886.08</v>
      </c>
      <c r="Q61" s="45"/>
    </row>
    <row r="62" spans="1:19" ht="25.5" customHeight="1" x14ac:dyDescent="0.35">
      <c r="A62" s="10" t="s">
        <v>99</v>
      </c>
      <c r="B62" s="11" t="s">
        <v>100</v>
      </c>
      <c r="C62" s="12">
        <f>SUM(C64)</f>
        <v>17381079</v>
      </c>
      <c r="D62" s="12">
        <f>SUM(D63:D64)</f>
        <v>-13234099.939999999</v>
      </c>
      <c r="E62" s="12">
        <f t="shared" ref="E62:P62" si="46">SUM(E63:E64)</f>
        <v>0</v>
      </c>
      <c r="F62" s="12">
        <f t="shared" si="46"/>
        <v>0</v>
      </c>
      <c r="G62" s="12">
        <f t="shared" si="46"/>
        <v>0</v>
      </c>
      <c r="H62" s="12">
        <f t="shared" si="46"/>
        <v>0</v>
      </c>
      <c r="I62" s="12">
        <f t="shared" si="46"/>
        <v>0</v>
      </c>
      <c r="J62" s="12">
        <f t="shared" si="46"/>
        <v>0</v>
      </c>
      <c r="K62" s="12">
        <f t="shared" si="46"/>
        <v>107923.89</v>
      </c>
      <c r="L62" s="12">
        <f t="shared" si="46"/>
        <v>693236.91</v>
      </c>
      <c r="M62" s="12">
        <f t="shared" si="46"/>
        <v>1148557.0699999998</v>
      </c>
      <c r="N62" s="12">
        <f t="shared" ref="N62:O62" si="47">SUM(N63:N64)</f>
        <v>160125.07</v>
      </c>
      <c r="O62" s="12">
        <f t="shared" si="47"/>
        <v>64470.080000000002</v>
      </c>
      <c r="P62" s="12">
        <f t="shared" si="46"/>
        <v>2174313.0200000005</v>
      </c>
      <c r="Q62" s="45"/>
      <c r="S62" s="23"/>
    </row>
    <row r="63" spans="1:19" ht="25.5" customHeight="1" x14ac:dyDescent="0.35">
      <c r="A63" s="13" t="s">
        <v>245</v>
      </c>
      <c r="B63" s="13" t="s">
        <v>246</v>
      </c>
      <c r="C63" s="16"/>
      <c r="D63" s="16">
        <v>164020</v>
      </c>
      <c r="E63" s="16"/>
      <c r="F63" s="16"/>
      <c r="G63" s="16"/>
      <c r="H63" s="16"/>
      <c r="I63" s="16"/>
      <c r="J63" s="16"/>
      <c r="K63" s="16"/>
      <c r="L63" s="16"/>
      <c r="M63" s="16">
        <v>149564</v>
      </c>
      <c r="N63" s="16">
        <v>0</v>
      </c>
      <c r="O63" s="16">
        <v>0</v>
      </c>
      <c r="P63" s="16">
        <f t="shared" si="45"/>
        <v>149564</v>
      </c>
      <c r="Q63" s="45"/>
    </row>
    <row r="64" spans="1:19" ht="25.5" customHeight="1" x14ac:dyDescent="0.35">
      <c r="A64" s="13" t="s">
        <v>101</v>
      </c>
      <c r="B64" s="13" t="s">
        <v>102</v>
      </c>
      <c r="C64" s="16">
        <v>17381079</v>
      </c>
      <c r="D64" s="16">
        <v>-13398119.939999999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107923.89</v>
      </c>
      <c r="L64" s="16">
        <v>693236.91</v>
      </c>
      <c r="M64" s="16">
        <v>998993.07</v>
      </c>
      <c r="N64" s="16">
        <v>160125.07</v>
      </c>
      <c r="O64" s="16">
        <v>64470.080000000002</v>
      </c>
      <c r="P64" s="16">
        <f t="shared" si="45"/>
        <v>2024749.0200000003</v>
      </c>
      <c r="Q64" s="45"/>
    </row>
    <row r="65" spans="1:19" ht="25.5" customHeight="1" x14ac:dyDescent="0.35">
      <c r="A65" s="7">
        <v>2.2999999999999998</v>
      </c>
      <c r="B65" s="7" t="s">
        <v>103</v>
      </c>
      <c r="C65" s="8">
        <f t="shared" ref="C65:P65" si="48">C66+C70+C75+C82+C87+C92+C95</f>
        <v>38955207</v>
      </c>
      <c r="D65" s="8">
        <f t="shared" si="48"/>
        <v>14887873</v>
      </c>
      <c r="E65" s="8">
        <f t="shared" si="48"/>
        <v>0</v>
      </c>
      <c r="F65" s="8">
        <f t="shared" si="48"/>
        <v>0</v>
      </c>
      <c r="G65" s="8">
        <f t="shared" si="48"/>
        <v>0</v>
      </c>
      <c r="H65" s="8">
        <f t="shared" si="48"/>
        <v>0</v>
      </c>
      <c r="I65" s="8">
        <f t="shared" si="48"/>
        <v>2823491.93</v>
      </c>
      <c r="J65" s="8">
        <f t="shared" si="48"/>
        <v>1031707.6400000001</v>
      </c>
      <c r="K65" s="8">
        <f t="shared" si="48"/>
        <v>3116614.1100000003</v>
      </c>
      <c r="L65" s="8">
        <f t="shared" si="48"/>
        <v>1955584.02</v>
      </c>
      <c r="M65" s="8">
        <f t="shared" si="48"/>
        <v>1657682.32</v>
      </c>
      <c r="N65" s="8">
        <f t="shared" si="48"/>
        <v>19839715.720000003</v>
      </c>
      <c r="O65" s="8">
        <f t="shared" ref="O65" si="49">O66+O70+O75+O82+O87+O92+O95</f>
        <v>2896357.4699999997</v>
      </c>
      <c r="P65" s="8">
        <f t="shared" si="48"/>
        <v>33321153.209999997</v>
      </c>
      <c r="Q65" s="45"/>
      <c r="R65" s="18"/>
      <c r="S65" s="23"/>
    </row>
    <row r="66" spans="1:19" ht="25.5" customHeight="1" x14ac:dyDescent="0.35">
      <c r="A66" s="10" t="s">
        <v>104</v>
      </c>
      <c r="B66" s="11" t="s">
        <v>105</v>
      </c>
      <c r="C66" s="12">
        <f>SUM(C67:C69)</f>
        <v>1770000</v>
      </c>
      <c r="D66" s="12">
        <f>SUM(D67:D69)</f>
        <v>755000</v>
      </c>
      <c r="E66" s="12">
        <f>SUM(E67:E69)</f>
        <v>0</v>
      </c>
      <c r="F66" s="12">
        <f t="shared" ref="F66:K66" si="50">SUM(F67:F69)</f>
        <v>0</v>
      </c>
      <c r="G66" s="12">
        <f t="shared" si="50"/>
        <v>0</v>
      </c>
      <c r="H66" s="12">
        <f t="shared" si="50"/>
        <v>0</v>
      </c>
      <c r="I66" s="12">
        <f t="shared" si="50"/>
        <v>103697.44</v>
      </c>
      <c r="J66" s="12">
        <f t="shared" si="50"/>
        <v>0</v>
      </c>
      <c r="K66" s="12">
        <f t="shared" si="50"/>
        <v>29773.200000000001</v>
      </c>
      <c r="L66" s="12">
        <f t="shared" ref="L66:M66" si="51">SUM(L67:L69)</f>
        <v>223015</v>
      </c>
      <c r="M66" s="12">
        <f t="shared" si="51"/>
        <v>150407.44</v>
      </c>
      <c r="N66" s="12">
        <f t="shared" ref="N66:O66" si="52">SUM(N67:N69)</f>
        <v>0</v>
      </c>
      <c r="O66" s="12">
        <f t="shared" si="52"/>
        <v>17949.849999999999</v>
      </c>
      <c r="P66" s="12">
        <f>SUM(P67:P69)</f>
        <v>524842.92999999993</v>
      </c>
      <c r="Q66" s="45"/>
      <c r="S66" s="23"/>
    </row>
    <row r="67" spans="1:19" ht="25.5" customHeight="1" x14ac:dyDescent="0.35">
      <c r="A67" s="13" t="s">
        <v>106</v>
      </c>
      <c r="B67" s="13" t="s">
        <v>107</v>
      </c>
      <c r="C67" s="16">
        <v>1620000</v>
      </c>
      <c r="D67" s="16">
        <v>830000</v>
      </c>
      <c r="E67" s="16">
        <v>0</v>
      </c>
      <c r="F67" s="16">
        <v>0</v>
      </c>
      <c r="G67" s="16">
        <v>0</v>
      </c>
      <c r="H67" s="16">
        <v>0</v>
      </c>
      <c r="I67" s="16">
        <v>103697.44</v>
      </c>
      <c r="J67" s="16">
        <v>0</v>
      </c>
      <c r="K67" s="16">
        <v>25682.2</v>
      </c>
      <c r="L67" s="16">
        <v>223015</v>
      </c>
      <c r="M67" s="16">
        <v>136215.44</v>
      </c>
      <c r="N67" s="16">
        <v>0</v>
      </c>
      <c r="O67" s="16">
        <v>5449.85</v>
      </c>
      <c r="P67" s="16">
        <f t="shared" ref="P67:P69" si="53">SUM(E67:O67)</f>
        <v>494059.93</v>
      </c>
      <c r="Q67" s="45"/>
    </row>
    <row r="68" spans="1:19" ht="25.5" customHeight="1" x14ac:dyDescent="0.35">
      <c r="A68" s="13" t="s">
        <v>108</v>
      </c>
      <c r="B68" s="13" t="s">
        <v>109</v>
      </c>
      <c r="C68" s="16">
        <v>100000</v>
      </c>
      <c r="D68" s="16">
        <v>-75000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4091</v>
      </c>
      <c r="L68" s="16">
        <v>0</v>
      </c>
      <c r="M68" s="16">
        <v>0</v>
      </c>
      <c r="N68" s="16">
        <v>0</v>
      </c>
      <c r="O68" s="16">
        <v>12500</v>
      </c>
      <c r="P68" s="16">
        <f t="shared" si="53"/>
        <v>16591</v>
      </c>
      <c r="Q68" s="45"/>
    </row>
    <row r="69" spans="1:19" ht="25.5" customHeight="1" x14ac:dyDescent="0.35">
      <c r="A69" s="13" t="s">
        <v>110</v>
      </c>
      <c r="B69" s="13" t="s">
        <v>111</v>
      </c>
      <c r="C69" s="16">
        <v>50000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14192</v>
      </c>
      <c r="N69" s="16">
        <v>0</v>
      </c>
      <c r="O69" s="16">
        <v>0</v>
      </c>
      <c r="P69" s="16">
        <f t="shared" si="53"/>
        <v>14192</v>
      </c>
      <c r="Q69" s="45"/>
    </row>
    <row r="70" spans="1:19" ht="25.5" customHeight="1" x14ac:dyDescent="0.35">
      <c r="A70" s="10" t="s">
        <v>112</v>
      </c>
      <c r="B70" s="11" t="s">
        <v>113</v>
      </c>
      <c r="C70" s="12">
        <f>SUM(C71:C74)</f>
        <v>6322195</v>
      </c>
      <c r="D70" s="12">
        <f>SUM(D71:D74)</f>
        <v>-1732631.35</v>
      </c>
      <c r="E70" s="12">
        <f>SUM(E71:E74)</f>
        <v>0</v>
      </c>
      <c r="F70" s="12">
        <f t="shared" ref="F70:K70" si="54">SUM(F71:F74)</f>
        <v>0</v>
      </c>
      <c r="G70" s="12">
        <f t="shared" si="54"/>
        <v>0</v>
      </c>
      <c r="H70" s="12">
        <f t="shared" si="54"/>
        <v>0</v>
      </c>
      <c r="I70" s="12">
        <f t="shared" si="54"/>
        <v>0</v>
      </c>
      <c r="J70" s="12">
        <f t="shared" si="54"/>
        <v>0</v>
      </c>
      <c r="K70" s="12">
        <f t="shared" si="54"/>
        <v>68091.899999999994</v>
      </c>
      <c r="L70" s="12">
        <f t="shared" ref="L70:M70" si="55">SUM(L71:L74)</f>
        <v>70894.399999999994</v>
      </c>
      <c r="M70" s="12">
        <f t="shared" si="55"/>
        <v>2865</v>
      </c>
      <c r="N70" s="12">
        <f t="shared" ref="N70:O70" si="56">SUM(N71:N74)</f>
        <v>64576.68</v>
      </c>
      <c r="O70" s="12">
        <f t="shared" si="56"/>
        <v>786347.8</v>
      </c>
      <c r="P70" s="12">
        <f>SUM(P71:P74)</f>
        <v>992775.78</v>
      </c>
      <c r="Q70" s="45"/>
      <c r="S70" s="23"/>
    </row>
    <row r="71" spans="1:19" ht="25.5" customHeight="1" x14ac:dyDescent="0.35">
      <c r="A71" s="13" t="s">
        <v>114</v>
      </c>
      <c r="B71" s="13" t="s">
        <v>115</v>
      </c>
      <c r="C71" s="16">
        <v>0</v>
      </c>
      <c r="D71" s="16">
        <v>47682.400000000001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6136</v>
      </c>
      <c r="L71" s="16">
        <v>41276.400000000001</v>
      </c>
      <c r="M71" s="16">
        <v>270</v>
      </c>
      <c r="N71" s="16">
        <v>0</v>
      </c>
      <c r="O71" s="16">
        <v>0</v>
      </c>
      <c r="P71" s="16">
        <f t="shared" ref="P71:P74" si="57">SUM(E71:O71)</f>
        <v>47682.400000000001</v>
      </c>
      <c r="Q71" s="45"/>
    </row>
    <row r="72" spans="1:19" ht="25.5" customHeight="1" x14ac:dyDescent="0.35">
      <c r="A72" s="13" t="s">
        <v>116</v>
      </c>
      <c r="B72" s="13" t="s">
        <v>117</v>
      </c>
      <c r="C72" s="16">
        <v>50000</v>
      </c>
      <c r="D72" s="16">
        <v>110317.25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61955.9</v>
      </c>
      <c r="L72" s="16">
        <v>29618</v>
      </c>
      <c r="M72" s="16">
        <v>0</v>
      </c>
      <c r="N72" s="16">
        <v>64576.68</v>
      </c>
      <c r="O72" s="16"/>
      <c r="P72" s="16">
        <f t="shared" si="57"/>
        <v>156150.57999999999</v>
      </c>
      <c r="Q72" s="45"/>
    </row>
    <row r="73" spans="1:19" ht="25.5" customHeight="1" x14ac:dyDescent="0.35">
      <c r="A73" s="13" t="s">
        <v>118</v>
      </c>
      <c r="B73" s="13" t="s">
        <v>119</v>
      </c>
      <c r="C73" s="16">
        <v>4006595</v>
      </c>
      <c r="D73" s="16">
        <v>229314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2595</v>
      </c>
      <c r="N73" s="16">
        <v>0</v>
      </c>
      <c r="O73" s="16">
        <v>786347.8</v>
      </c>
      <c r="P73" s="16">
        <f t="shared" si="57"/>
        <v>788942.8</v>
      </c>
      <c r="Q73" s="45"/>
    </row>
    <row r="74" spans="1:19" ht="25.5" customHeight="1" x14ac:dyDescent="0.35">
      <c r="A74" s="13" t="s">
        <v>120</v>
      </c>
      <c r="B74" s="13" t="s">
        <v>121</v>
      </c>
      <c r="C74" s="16">
        <v>2265600</v>
      </c>
      <c r="D74" s="16">
        <v>-2119945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f t="shared" si="57"/>
        <v>0</v>
      </c>
      <c r="Q74" s="45"/>
    </row>
    <row r="75" spans="1:19" ht="25.5" customHeight="1" x14ac:dyDescent="0.35">
      <c r="A75" s="10" t="s">
        <v>122</v>
      </c>
      <c r="B75" s="11" t="s">
        <v>123</v>
      </c>
      <c r="C75" s="12">
        <f>SUM(C76:C81)</f>
        <v>3049000</v>
      </c>
      <c r="D75" s="12">
        <f>SUM(D76:D81)</f>
        <v>-534818.65</v>
      </c>
      <c r="E75" s="12">
        <f>SUM(E76:E81)</f>
        <v>0</v>
      </c>
      <c r="F75" s="12">
        <f t="shared" ref="F75:K75" si="58">SUM(F76:F81)</f>
        <v>0</v>
      </c>
      <c r="G75" s="12">
        <f t="shared" si="58"/>
        <v>0</v>
      </c>
      <c r="H75" s="12">
        <f t="shared" si="58"/>
        <v>0</v>
      </c>
      <c r="I75" s="12">
        <f t="shared" si="58"/>
        <v>0</v>
      </c>
      <c r="J75" s="12">
        <f t="shared" si="58"/>
        <v>31275.43</v>
      </c>
      <c r="K75" s="12">
        <f t="shared" si="58"/>
        <v>216252.42</v>
      </c>
      <c r="L75" s="12">
        <f t="shared" ref="L75:M75" si="59">SUM(L76:L81)</f>
        <v>27735.79</v>
      </c>
      <c r="M75" s="12">
        <f t="shared" si="59"/>
        <v>20324</v>
      </c>
      <c r="N75" s="12">
        <f t="shared" ref="N75:O75" si="60">SUM(N76:N81)</f>
        <v>365573.39</v>
      </c>
      <c r="O75" s="12">
        <f t="shared" si="60"/>
        <v>1357</v>
      </c>
      <c r="P75" s="12">
        <f>SUM(P76:P81)</f>
        <v>662518.02999999991</v>
      </c>
      <c r="Q75" s="45"/>
      <c r="S75" s="23"/>
    </row>
    <row r="76" spans="1:19" ht="25.5" customHeight="1" x14ac:dyDescent="0.35">
      <c r="A76" s="13" t="s">
        <v>124</v>
      </c>
      <c r="B76" s="13" t="s">
        <v>125</v>
      </c>
      <c r="C76" s="16">
        <v>1144000</v>
      </c>
      <c r="D76" s="16">
        <v>-27923.65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68676</v>
      </c>
      <c r="L76" s="16"/>
      <c r="M76" s="16">
        <v>3515</v>
      </c>
      <c r="N76" s="16">
        <v>286665.14</v>
      </c>
      <c r="O76" s="16"/>
      <c r="P76" s="16">
        <f t="shared" ref="P76:P81" si="61">SUM(E76:O76)</f>
        <v>358856.14</v>
      </c>
      <c r="Q76" s="45"/>
    </row>
    <row r="77" spans="1:19" ht="25.5" customHeight="1" x14ac:dyDescent="0.35">
      <c r="A77" s="13" t="s">
        <v>126</v>
      </c>
      <c r="B77" s="13" t="s">
        <v>127</v>
      </c>
      <c r="C77" s="16">
        <v>1055000</v>
      </c>
      <c r="D77" s="16">
        <v>156430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31275.43</v>
      </c>
      <c r="K77" s="16">
        <v>61979.25</v>
      </c>
      <c r="L77" s="16">
        <v>20039.400000000001</v>
      </c>
      <c r="M77" s="16">
        <v>16809</v>
      </c>
      <c r="N77" s="16">
        <v>68086</v>
      </c>
      <c r="O77" s="16"/>
      <c r="P77" s="16">
        <f t="shared" si="61"/>
        <v>198189.08</v>
      </c>
      <c r="Q77" s="45"/>
    </row>
    <row r="78" spans="1:19" ht="25.5" customHeight="1" x14ac:dyDescent="0.35">
      <c r="A78" s="13" t="s">
        <v>128</v>
      </c>
      <c r="B78" s="13" t="s">
        <v>129</v>
      </c>
      <c r="C78" s="16">
        <v>850000</v>
      </c>
      <c r="D78" s="16">
        <v>-711025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55397.79</v>
      </c>
      <c r="L78" s="16">
        <v>7696.39</v>
      </c>
      <c r="M78" s="16">
        <v>0</v>
      </c>
      <c r="N78" s="16">
        <v>4184.75</v>
      </c>
      <c r="O78" s="16">
        <v>1357</v>
      </c>
      <c r="P78" s="16">
        <f t="shared" si="61"/>
        <v>68635.929999999993</v>
      </c>
      <c r="Q78" s="45"/>
    </row>
    <row r="79" spans="1:19" ht="25.5" customHeight="1" x14ac:dyDescent="0.35">
      <c r="A79" s="13" t="s">
        <v>247</v>
      </c>
      <c r="B79" s="13" t="s">
        <v>248</v>
      </c>
      <c r="C79" s="16">
        <v>0</v>
      </c>
      <c r="D79" s="16">
        <v>15000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6637.5</v>
      </c>
      <c r="O79" s="16"/>
      <c r="P79" s="16">
        <f t="shared" si="61"/>
        <v>6637.5</v>
      </c>
      <c r="Q79" s="45"/>
    </row>
    <row r="80" spans="1:19" ht="25.5" customHeight="1" x14ac:dyDescent="0.35">
      <c r="A80" s="13" t="s">
        <v>232</v>
      </c>
      <c r="B80" s="13" t="s">
        <v>233</v>
      </c>
      <c r="C80" s="16">
        <v>0</v>
      </c>
      <c r="D80" s="16">
        <v>30000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29999.38</v>
      </c>
      <c r="L80" s="16">
        <v>0</v>
      </c>
      <c r="M80" s="16">
        <v>0</v>
      </c>
      <c r="N80" s="16">
        <v>0</v>
      </c>
      <c r="O80" s="16">
        <v>0</v>
      </c>
      <c r="P80" s="16">
        <f t="shared" si="61"/>
        <v>29999.38</v>
      </c>
      <c r="Q80" s="45"/>
    </row>
    <row r="81" spans="1:19" ht="25.5" customHeight="1" x14ac:dyDescent="0.35">
      <c r="A81" s="13" t="s">
        <v>130</v>
      </c>
      <c r="B81" s="13" t="s">
        <v>131</v>
      </c>
      <c r="C81" s="16">
        <v>0</v>
      </c>
      <c r="D81" s="16">
        <v>2700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200</v>
      </c>
      <c r="L81" s="16">
        <v>0</v>
      </c>
      <c r="M81" s="16">
        <v>0</v>
      </c>
      <c r="N81" s="16">
        <v>0</v>
      </c>
      <c r="O81" s="16">
        <v>0</v>
      </c>
      <c r="P81" s="16">
        <f t="shared" si="61"/>
        <v>200</v>
      </c>
      <c r="Q81" s="45"/>
    </row>
    <row r="82" spans="1:19" ht="25.5" customHeight="1" x14ac:dyDescent="0.35">
      <c r="A82" s="10" t="s">
        <v>132</v>
      </c>
      <c r="B82" s="11" t="s">
        <v>133</v>
      </c>
      <c r="C82" s="12">
        <f>SUM(C83:C86)</f>
        <v>2480000</v>
      </c>
      <c r="D82" s="12">
        <f>SUM(D83:D86)</f>
        <v>-1796812</v>
      </c>
      <c r="E82" s="12">
        <f>SUM(E83:E86)</f>
        <v>0</v>
      </c>
      <c r="F82" s="12">
        <f t="shared" ref="F82:K82" si="62">SUM(F83:F86)</f>
        <v>0</v>
      </c>
      <c r="G82" s="12">
        <f t="shared" si="62"/>
        <v>0</v>
      </c>
      <c r="H82" s="12">
        <f t="shared" si="62"/>
        <v>0</v>
      </c>
      <c r="I82" s="12">
        <f t="shared" si="62"/>
        <v>0</v>
      </c>
      <c r="J82" s="12">
        <f t="shared" si="62"/>
        <v>0</v>
      </c>
      <c r="K82" s="12">
        <f t="shared" si="62"/>
        <v>428354</v>
      </c>
      <c r="L82" s="12">
        <f t="shared" ref="L82:M82" si="63">SUM(L83:L86)</f>
        <v>30026.59</v>
      </c>
      <c r="M82" s="12">
        <f t="shared" si="63"/>
        <v>6886.27</v>
      </c>
      <c r="N82" s="12">
        <f t="shared" ref="N82:O82" si="64">SUM(N83:N86)</f>
        <v>0</v>
      </c>
      <c r="O82" s="12">
        <f t="shared" si="64"/>
        <v>71871</v>
      </c>
      <c r="P82" s="12">
        <f>SUM(P83:P86)</f>
        <v>537137.86</v>
      </c>
      <c r="Q82" s="45"/>
      <c r="S82" s="23"/>
    </row>
    <row r="83" spans="1:19" ht="25.5" customHeight="1" x14ac:dyDescent="0.35">
      <c r="A83" s="13" t="s">
        <v>134</v>
      </c>
      <c r="B83" s="13" t="s">
        <v>135</v>
      </c>
      <c r="C83" s="16">
        <v>500000</v>
      </c>
      <c r="D83" s="16">
        <v>-441000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2360</v>
      </c>
      <c r="M83" s="16">
        <v>0</v>
      </c>
      <c r="N83" s="16">
        <v>0</v>
      </c>
      <c r="O83" s="16">
        <v>0</v>
      </c>
      <c r="P83" s="16">
        <f t="shared" ref="P83:P86" si="65">SUM(E83:O83)</f>
        <v>2360</v>
      </c>
      <c r="Q83" s="45"/>
    </row>
    <row r="84" spans="1:19" ht="25.5" customHeight="1" x14ac:dyDescent="0.35">
      <c r="A84" s="13" t="s">
        <v>136</v>
      </c>
      <c r="B84" s="13" t="s">
        <v>137</v>
      </c>
      <c r="C84" s="16">
        <v>1450000</v>
      </c>
      <c r="D84" s="16">
        <v>-1005812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410854</v>
      </c>
      <c r="L84" s="16"/>
      <c r="M84" s="16">
        <v>0</v>
      </c>
      <c r="N84" s="16">
        <v>0</v>
      </c>
      <c r="O84" s="16">
        <v>0</v>
      </c>
      <c r="P84" s="16">
        <f t="shared" si="65"/>
        <v>410854</v>
      </c>
      <c r="Q84" s="45"/>
    </row>
    <row r="85" spans="1:19" ht="25.5" customHeight="1" x14ac:dyDescent="0.35">
      <c r="A85" s="13" t="s">
        <v>138</v>
      </c>
      <c r="B85" s="13" t="s">
        <v>139</v>
      </c>
      <c r="C85" s="16">
        <v>150000</v>
      </c>
      <c r="D85" s="16">
        <v>-100000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f t="shared" si="65"/>
        <v>0</v>
      </c>
      <c r="Q85" s="45"/>
    </row>
    <row r="86" spans="1:19" ht="25.5" customHeight="1" x14ac:dyDescent="0.35">
      <c r="A86" s="13" t="s">
        <v>140</v>
      </c>
      <c r="B86" s="13" t="s">
        <v>141</v>
      </c>
      <c r="C86" s="16">
        <v>380000</v>
      </c>
      <c r="D86" s="16">
        <v>-250000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17500</v>
      </c>
      <c r="L86" s="16">
        <v>27666.59</v>
      </c>
      <c r="M86" s="16">
        <v>6886.27</v>
      </c>
      <c r="N86" s="16">
        <v>0</v>
      </c>
      <c r="O86" s="16">
        <v>71871</v>
      </c>
      <c r="P86" s="16">
        <f t="shared" si="65"/>
        <v>123923.86</v>
      </c>
      <c r="Q86" s="45"/>
    </row>
    <row r="87" spans="1:19" ht="25.5" customHeight="1" x14ac:dyDescent="0.35">
      <c r="A87" s="10" t="s">
        <v>142</v>
      </c>
      <c r="B87" s="11" t="s">
        <v>143</v>
      </c>
      <c r="C87" s="12">
        <f>SUM(C88:C91)</f>
        <v>970000</v>
      </c>
      <c r="D87" s="12">
        <f>SUM(D88:D91)</f>
        <v>807786</v>
      </c>
      <c r="E87" s="12">
        <f>SUM(E88:E91)</f>
        <v>0</v>
      </c>
      <c r="F87" s="12">
        <f t="shared" ref="F87:K87" si="66">SUM(F88:F91)</f>
        <v>0</v>
      </c>
      <c r="G87" s="12">
        <f t="shared" si="66"/>
        <v>0</v>
      </c>
      <c r="H87" s="12">
        <f t="shared" si="66"/>
        <v>0</v>
      </c>
      <c r="I87" s="12">
        <f t="shared" si="66"/>
        <v>0</v>
      </c>
      <c r="J87" s="12">
        <f t="shared" si="66"/>
        <v>0</v>
      </c>
      <c r="K87" s="12">
        <f t="shared" si="66"/>
        <v>50280.74</v>
      </c>
      <c r="L87" s="12">
        <f t="shared" ref="L87:M87" si="67">SUM(L88:L91)</f>
        <v>95032.39</v>
      </c>
      <c r="M87" s="12">
        <f t="shared" si="67"/>
        <v>289160.36</v>
      </c>
      <c r="N87" s="12">
        <f t="shared" ref="N87:O87" si="68">SUM(N88:N91)</f>
        <v>0</v>
      </c>
      <c r="O87" s="12">
        <f t="shared" si="68"/>
        <v>76110</v>
      </c>
      <c r="P87" s="12">
        <f>SUM(P88:P91)</f>
        <v>510583.48999999993</v>
      </c>
      <c r="Q87" s="45"/>
      <c r="S87" s="23"/>
    </row>
    <row r="88" spans="1:19" ht="25.5" customHeight="1" x14ac:dyDescent="0.35">
      <c r="A88" s="13" t="s">
        <v>144</v>
      </c>
      <c r="B88" s="13" t="s">
        <v>145</v>
      </c>
      <c r="C88" s="16">
        <v>100000</v>
      </c>
      <c r="D88" s="16">
        <v>-60314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190</v>
      </c>
      <c r="L88" s="16">
        <v>0</v>
      </c>
      <c r="M88" s="16">
        <v>0</v>
      </c>
      <c r="N88" s="16">
        <v>0</v>
      </c>
      <c r="O88" s="16">
        <v>0</v>
      </c>
      <c r="P88" s="16">
        <f t="shared" ref="P88:P102" si="69">SUM(E88:O88)</f>
        <v>190</v>
      </c>
      <c r="Q88" s="45"/>
    </row>
    <row r="89" spans="1:19" ht="25.5" customHeight="1" x14ac:dyDescent="0.35">
      <c r="A89" s="13" t="s">
        <v>146</v>
      </c>
      <c r="B89" s="13" t="s">
        <v>147</v>
      </c>
      <c r="C89" s="16">
        <v>170000</v>
      </c>
      <c r="D89" s="16">
        <v>10000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3860</v>
      </c>
      <c r="L89" s="16">
        <v>27347.42</v>
      </c>
      <c r="M89" s="16">
        <v>0</v>
      </c>
      <c r="N89" s="16">
        <v>0</v>
      </c>
      <c r="O89" s="16">
        <v>76110</v>
      </c>
      <c r="P89" s="16">
        <f t="shared" si="69"/>
        <v>107317.42</v>
      </c>
      <c r="Q89" s="45"/>
    </row>
    <row r="90" spans="1:19" ht="25.5" customHeight="1" x14ac:dyDescent="0.35">
      <c r="A90" s="13" t="s">
        <v>148</v>
      </c>
      <c r="B90" s="13" t="s">
        <v>149</v>
      </c>
      <c r="C90" s="16">
        <v>650000</v>
      </c>
      <c r="D90" s="16">
        <v>858100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46230.74</v>
      </c>
      <c r="L90" s="16">
        <v>67684.97</v>
      </c>
      <c r="M90" s="16">
        <v>289160.36</v>
      </c>
      <c r="N90" s="16">
        <v>0</v>
      </c>
      <c r="O90" s="16">
        <v>0</v>
      </c>
      <c r="P90" s="16">
        <f t="shared" si="69"/>
        <v>403076.06999999995</v>
      </c>
      <c r="Q90" s="45"/>
    </row>
    <row r="91" spans="1:19" ht="25.5" customHeight="1" x14ac:dyDescent="0.35">
      <c r="A91" s="13" t="s">
        <v>150</v>
      </c>
      <c r="B91" s="13" t="s">
        <v>151</v>
      </c>
      <c r="C91" s="16">
        <v>50000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f t="shared" si="69"/>
        <v>0</v>
      </c>
      <c r="Q91" s="45"/>
    </row>
    <row r="92" spans="1:19" ht="25.5" customHeight="1" x14ac:dyDescent="0.35">
      <c r="A92" s="10" t="s">
        <v>152</v>
      </c>
      <c r="B92" s="11" t="s">
        <v>153</v>
      </c>
      <c r="C92" s="12">
        <f t="shared" ref="C92:P92" si="70">SUM(C93:C94)</f>
        <v>17514012</v>
      </c>
      <c r="D92" s="12">
        <f t="shared" si="70"/>
        <v>-372966</v>
      </c>
      <c r="E92" s="12">
        <f t="shared" si="70"/>
        <v>0</v>
      </c>
      <c r="F92" s="12">
        <f t="shared" si="70"/>
        <v>0</v>
      </c>
      <c r="G92" s="12">
        <f t="shared" si="70"/>
        <v>0</v>
      </c>
      <c r="H92" s="12">
        <f t="shared" si="70"/>
        <v>0</v>
      </c>
      <c r="I92" s="12">
        <f t="shared" si="70"/>
        <v>2093414.51</v>
      </c>
      <c r="J92" s="12">
        <f t="shared" si="70"/>
        <v>816499.53</v>
      </c>
      <c r="K92" s="12">
        <f t="shared" si="70"/>
        <v>2008750.23</v>
      </c>
      <c r="L92" s="12">
        <f t="shared" si="70"/>
        <v>598688.28999999992</v>
      </c>
      <c r="M92" s="12">
        <f t="shared" si="70"/>
        <v>603367.26</v>
      </c>
      <c r="N92" s="12">
        <f t="shared" si="70"/>
        <v>631552.25</v>
      </c>
      <c r="O92" s="12">
        <f t="shared" ref="O92" si="71">SUM(O93:O94)</f>
        <v>1445943</v>
      </c>
      <c r="P92" s="12">
        <f t="shared" si="70"/>
        <v>8198215.0700000003</v>
      </c>
      <c r="Q92" s="45"/>
      <c r="S92" s="23"/>
    </row>
    <row r="93" spans="1:19" ht="25.5" customHeight="1" x14ac:dyDescent="0.35">
      <c r="A93" s="13" t="s">
        <v>154</v>
      </c>
      <c r="B93" s="13" t="s">
        <v>155</v>
      </c>
      <c r="C93" s="16">
        <v>15949012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2093414.51</v>
      </c>
      <c r="J93" s="16">
        <v>806941.53</v>
      </c>
      <c r="K93" s="16">
        <v>1982212.44</v>
      </c>
      <c r="L93" s="16">
        <v>586115.46</v>
      </c>
      <c r="M93" s="16">
        <v>595597.25</v>
      </c>
      <c r="N93" s="16">
        <v>631552.25</v>
      </c>
      <c r="O93" s="16">
        <v>549615</v>
      </c>
      <c r="P93" s="16">
        <f t="shared" si="69"/>
        <v>7245448.4400000004</v>
      </c>
      <c r="Q93" s="45"/>
    </row>
    <row r="94" spans="1:19" ht="25.5" customHeight="1" x14ac:dyDescent="0.35">
      <c r="A94" s="13" t="s">
        <v>156</v>
      </c>
      <c r="B94" s="13" t="s">
        <v>157</v>
      </c>
      <c r="C94" s="16">
        <v>1565000</v>
      </c>
      <c r="D94" s="16">
        <v>-372966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9558</v>
      </c>
      <c r="K94" s="16">
        <v>26537.79</v>
      </c>
      <c r="L94" s="16">
        <v>12572.83</v>
      </c>
      <c r="M94" s="16">
        <v>7770.01</v>
      </c>
      <c r="N94" s="16">
        <v>0</v>
      </c>
      <c r="O94" s="16">
        <v>896328</v>
      </c>
      <c r="P94" s="16">
        <f t="shared" si="69"/>
        <v>952766.63</v>
      </c>
      <c r="Q94" s="45"/>
    </row>
    <row r="95" spans="1:19" ht="25.5" customHeight="1" x14ac:dyDescent="0.35">
      <c r="A95" s="10" t="s">
        <v>158</v>
      </c>
      <c r="B95" s="11" t="s">
        <v>159</v>
      </c>
      <c r="C95" s="12">
        <f>SUM(C96:C102)</f>
        <v>6850000</v>
      </c>
      <c r="D95" s="12">
        <f>SUM(D96:D102)</f>
        <v>17762315</v>
      </c>
      <c r="E95" s="12">
        <f>SUM(E96:E102)</f>
        <v>0</v>
      </c>
      <c r="F95" s="12">
        <f t="shared" ref="F95:K95" si="72">SUM(F96:F102)</f>
        <v>0</v>
      </c>
      <c r="G95" s="12">
        <f t="shared" si="72"/>
        <v>0</v>
      </c>
      <c r="H95" s="12">
        <f t="shared" si="72"/>
        <v>0</v>
      </c>
      <c r="I95" s="12">
        <f t="shared" si="72"/>
        <v>626379.98</v>
      </c>
      <c r="J95" s="12">
        <f t="shared" si="72"/>
        <v>183932.68000000002</v>
      </c>
      <c r="K95" s="12">
        <f t="shared" si="72"/>
        <v>315111.62</v>
      </c>
      <c r="L95" s="12">
        <f t="shared" ref="L95:M95" si="73">SUM(L96:L102)</f>
        <v>910191.56</v>
      </c>
      <c r="M95" s="12">
        <f t="shared" si="73"/>
        <v>584671.99</v>
      </c>
      <c r="N95" s="12">
        <f t="shared" ref="N95:O95" si="74">SUM(N96:N102)</f>
        <v>18778013.400000002</v>
      </c>
      <c r="O95" s="12">
        <f t="shared" si="74"/>
        <v>496778.81999999995</v>
      </c>
      <c r="P95" s="12">
        <f>SUM(P96:P102)</f>
        <v>21895080.049999997</v>
      </c>
      <c r="Q95" s="45"/>
      <c r="R95" s="45"/>
      <c r="S95" s="23"/>
    </row>
    <row r="96" spans="1:19" ht="25.5" customHeight="1" x14ac:dyDescent="0.35">
      <c r="A96" s="13" t="s">
        <v>160</v>
      </c>
      <c r="B96" s="13" t="s">
        <v>161</v>
      </c>
      <c r="C96" s="16">
        <v>2050000</v>
      </c>
      <c r="D96" s="16">
        <v>-1667683.62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68581.600000000006</v>
      </c>
      <c r="K96" s="16">
        <v>298.95</v>
      </c>
      <c r="L96" s="16">
        <v>1828.45</v>
      </c>
      <c r="M96" s="16">
        <v>105955.43</v>
      </c>
      <c r="N96" s="16">
        <v>142318.62</v>
      </c>
      <c r="O96" s="16">
        <v>49238</v>
      </c>
      <c r="P96" s="16">
        <f t="shared" si="69"/>
        <v>368221.05</v>
      </c>
      <c r="Q96" s="45"/>
    </row>
    <row r="97" spans="1:19" ht="25.5" customHeight="1" x14ac:dyDescent="0.35">
      <c r="A97" s="13" t="s">
        <v>162</v>
      </c>
      <c r="B97" s="13" t="s">
        <v>163</v>
      </c>
      <c r="C97" s="16">
        <v>2300000</v>
      </c>
      <c r="D97" s="16">
        <v>18042874.68</v>
      </c>
      <c r="E97" s="16">
        <v>0</v>
      </c>
      <c r="F97" s="16">
        <v>0</v>
      </c>
      <c r="G97" s="16">
        <v>0</v>
      </c>
      <c r="H97" s="16">
        <v>0</v>
      </c>
      <c r="I97" s="16">
        <v>326379.98</v>
      </c>
      <c r="J97" s="16">
        <v>39780.480000000003</v>
      </c>
      <c r="K97" s="16">
        <v>177190.29</v>
      </c>
      <c r="L97" s="16">
        <v>717354.8</v>
      </c>
      <c r="M97" s="16">
        <v>213805.6</v>
      </c>
      <c r="N97" s="16">
        <v>18370116.460000001</v>
      </c>
      <c r="O97" s="16">
        <v>271380.78999999998</v>
      </c>
      <c r="P97" s="16">
        <f t="shared" si="69"/>
        <v>20116008.399999999</v>
      </c>
      <c r="Q97" s="45"/>
    </row>
    <row r="98" spans="1:19" ht="25.5" customHeight="1" x14ac:dyDescent="0.35">
      <c r="A98" s="13" t="s">
        <v>260</v>
      </c>
      <c r="B98" s="13" t="s">
        <v>261</v>
      </c>
      <c r="C98" s="16">
        <v>0</v>
      </c>
      <c r="D98" s="16">
        <v>80000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35931.61</v>
      </c>
      <c r="P98" s="16">
        <f t="shared" si="69"/>
        <v>35931.61</v>
      </c>
      <c r="Q98" s="45"/>
    </row>
    <row r="99" spans="1:19" ht="25.5" customHeight="1" x14ac:dyDescent="0.35">
      <c r="A99" s="13" t="s">
        <v>164</v>
      </c>
      <c r="B99" s="13" t="s">
        <v>165</v>
      </c>
      <c r="C99" s="16">
        <v>200000</v>
      </c>
      <c r="D99" s="16">
        <v>455000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21198.7</v>
      </c>
      <c r="K99" s="16">
        <v>8675</v>
      </c>
      <c r="L99" s="16">
        <v>48590.43</v>
      </c>
      <c r="M99" s="16">
        <v>126535.75</v>
      </c>
      <c r="N99" s="16">
        <v>247619.46</v>
      </c>
      <c r="O99" s="16">
        <v>0</v>
      </c>
      <c r="P99" s="16">
        <f t="shared" si="69"/>
        <v>452619.33999999997</v>
      </c>
      <c r="Q99" s="45"/>
    </row>
    <row r="100" spans="1:19" ht="25.5" customHeight="1" x14ac:dyDescent="0.35">
      <c r="A100" s="13" t="s">
        <v>166</v>
      </c>
      <c r="B100" s="13" t="s">
        <v>167</v>
      </c>
      <c r="C100" s="16">
        <v>1000000</v>
      </c>
      <c r="D100" s="16">
        <v>-697096.06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26527.84</v>
      </c>
      <c r="L100" s="16">
        <v>65587.960000000006</v>
      </c>
      <c r="M100" s="16">
        <v>97578.96</v>
      </c>
      <c r="N100" s="16">
        <v>0</v>
      </c>
      <c r="O100" s="16">
        <v>14813.8</v>
      </c>
      <c r="P100" s="16">
        <f t="shared" si="69"/>
        <v>204508.56</v>
      </c>
      <c r="Q100" s="45"/>
    </row>
    <row r="101" spans="1:19" ht="25.5" customHeight="1" x14ac:dyDescent="0.35">
      <c r="A101" s="13" t="s">
        <v>168</v>
      </c>
      <c r="B101" s="13" t="s">
        <v>169</v>
      </c>
      <c r="C101" s="16">
        <v>0</v>
      </c>
      <c r="D101" s="16">
        <v>607220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19143.97</v>
      </c>
      <c r="L101" s="16">
        <v>47911.24</v>
      </c>
      <c r="M101" s="16">
        <v>22998.2</v>
      </c>
      <c r="N101" s="16">
        <v>14103.36</v>
      </c>
      <c r="O101" s="16">
        <v>110796.1</v>
      </c>
      <c r="P101" s="16">
        <f t="shared" si="69"/>
        <v>214952.87</v>
      </c>
      <c r="Q101" s="45"/>
    </row>
    <row r="102" spans="1:19" ht="25.5" customHeight="1" x14ac:dyDescent="0.35">
      <c r="A102" s="13" t="s">
        <v>170</v>
      </c>
      <c r="B102" s="13" t="s">
        <v>171</v>
      </c>
      <c r="C102" s="16">
        <v>1300000</v>
      </c>
      <c r="D102" s="16">
        <v>942000</v>
      </c>
      <c r="E102" s="16">
        <v>0</v>
      </c>
      <c r="F102" s="16">
        <v>0</v>
      </c>
      <c r="G102" s="16">
        <v>0</v>
      </c>
      <c r="H102" s="16">
        <v>0</v>
      </c>
      <c r="I102" s="16">
        <v>300000</v>
      </c>
      <c r="J102" s="16">
        <v>54371.9</v>
      </c>
      <c r="K102" s="16">
        <v>83275.570000000007</v>
      </c>
      <c r="L102" s="16">
        <v>28918.68</v>
      </c>
      <c r="M102" s="16">
        <v>17798.05</v>
      </c>
      <c r="N102" s="16">
        <v>3855.5</v>
      </c>
      <c r="O102" s="16">
        <v>14618.52</v>
      </c>
      <c r="P102" s="16">
        <f t="shared" si="69"/>
        <v>502838.22000000003</v>
      </c>
      <c r="Q102" s="45"/>
    </row>
    <row r="103" spans="1:19" ht="25.5" customHeight="1" x14ac:dyDescent="0.35">
      <c r="A103" s="7">
        <v>2.6</v>
      </c>
      <c r="B103" s="7" t="s">
        <v>172</v>
      </c>
      <c r="C103" s="8">
        <f>C104+C110+C114+C116+C119+C125</f>
        <v>77161170</v>
      </c>
      <c r="D103" s="8">
        <f>D104+D110+D114+D116+D119+D125+D127</f>
        <v>-18872745.059999999</v>
      </c>
      <c r="E103" s="8">
        <f t="shared" ref="E103:P103" si="75">E104+E110+E114+E116+E119+E125+E127</f>
        <v>0</v>
      </c>
      <c r="F103" s="8">
        <f t="shared" si="75"/>
        <v>0</v>
      </c>
      <c r="G103" s="8">
        <f t="shared" si="75"/>
        <v>0</v>
      </c>
      <c r="H103" s="8">
        <f t="shared" si="75"/>
        <v>0</v>
      </c>
      <c r="I103" s="8">
        <f t="shared" si="75"/>
        <v>725311.47</v>
      </c>
      <c r="J103" s="8">
        <f t="shared" si="75"/>
        <v>1286779.1199999999</v>
      </c>
      <c r="K103" s="8">
        <f t="shared" si="75"/>
        <v>179892.28</v>
      </c>
      <c r="L103" s="8">
        <f t="shared" si="75"/>
        <v>278999.90999999997</v>
      </c>
      <c r="M103" s="8">
        <f t="shared" si="75"/>
        <v>541861.02</v>
      </c>
      <c r="N103" s="8">
        <f t="shared" si="75"/>
        <v>615240.19999999995</v>
      </c>
      <c r="O103" s="8">
        <f t="shared" ref="O103" si="76">O104+O110+O114+O116+O119+O125+O127</f>
        <v>1158365.19</v>
      </c>
      <c r="P103" s="8">
        <f t="shared" si="75"/>
        <v>4786449.1899999995</v>
      </c>
      <c r="Q103" s="45"/>
      <c r="R103" s="18"/>
      <c r="S103" s="23"/>
    </row>
    <row r="104" spans="1:19" ht="25.5" customHeight="1" x14ac:dyDescent="0.35">
      <c r="A104" s="10" t="s">
        <v>173</v>
      </c>
      <c r="B104" s="11" t="s">
        <v>174</v>
      </c>
      <c r="C104" s="12">
        <f>SUM(C105:C109)</f>
        <v>15500000</v>
      </c>
      <c r="D104" s="12">
        <f>SUM(D105:D109)</f>
        <v>19099212.34</v>
      </c>
      <c r="E104" s="12">
        <f>SUM(E105:E109)</f>
        <v>0</v>
      </c>
      <c r="F104" s="12">
        <f t="shared" ref="F104:K104" si="77">SUM(F105:F109)</f>
        <v>0</v>
      </c>
      <c r="G104" s="12">
        <f t="shared" si="77"/>
        <v>0</v>
      </c>
      <c r="H104" s="12">
        <f t="shared" si="77"/>
        <v>0</v>
      </c>
      <c r="I104" s="12">
        <f t="shared" si="77"/>
        <v>646369.47</v>
      </c>
      <c r="J104" s="12">
        <f t="shared" si="77"/>
        <v>1265784.1199999999</v>
      </c>
      <c r="K104" s="12">
        <f t="shared" si="77"/>
        <v>179892.28</v>
      </c>
      <c r="L104" s="12">
        <f t="shared" ref="L104:M104" si="78">SUM(L105:L109)</f>
        <v>0</v>
      </c>
      <c r="M104" s="12">
        <f t="shared" si="78"/>
        <v>457727.02</v>
      </c>
      <c r="N104" s="12">
        <f t="shared" ref="N104:O104" si="79">SUM(N105:N109)</f>
        <v>9912</v>
      </c>
      <c r="O104" s="12">
        <f t="shared" si="79"/>
        <v>1092805.22</v>
      </c>
      <c r="P104" s="12">
        <f>SUM(P105:P109)</f>
        <v>3652490.11</v>
      </c>
      <c r="Q104" s="45"/>
      <c r="R104" s="18"/>
      <c r="S104" s="23"/>
    </row>
    <row r="105" spans="1:19" ht="25.5" customHeight="1" x14ac:dyDescent="0.35">
      <c r="A105" s="13" t="s">
        <v>175</v>
      </c>
      <c r="B105" s="13" t="s">
        <v>176</v>
      </c>
      <c r="C105" s="16">
        <v>1000000</v>
      </c>
      <c r="D105" s="16">
        <v>16959632.940000001</v>
      </c>
      <c r="E105" s="16">
        <v>0</v>
      </c>
      <c r="F105" s="16">
        <v>0</v>
      </c>
      <c r="G105" s="16">
        <v>0</v>
      </c>
      <c r="H105" s="16">
        <v>0</v>
      </c>
      <c r="I105" s="16">
        <v>36000.03</v>
      </c>
      <c r="J105" s="16">
        <v>0</v>
      </c>
      <c r="K105" s="16">
        <v>92808.28</v>
      </c>
      <c r="L105" s="16">
        <v>0</v>
      </c>
      <c r="M105" s="16">
        <v>457727.02</v>
      </c>
      <c r="N105" s="16">
        <v>0</v>
      </c>
      <c r="O105" s="16">
        <v>1073299.82</v>
      </c>
      <c r="P105" s="16">
        <f t="shared" ref="P105:P109" si="80">SUM(E105:O105)</f>
        <v>1659835.1500000001</v>
      </c>
      <c r="Q105" s="45"/>
    </row>
    <row r="106" spans="1:19" ht="25.5" customHeight="1" x14ac:dyDescent="0.35">
      <c r="A106" s="13" t="s">
        <v>177</v>
      </c>
      <c r="B106" s="13" t="s">
        <v>178</v>
      </c>
      <c r="C106" s="16">
        <v>0</v>
      </c>
      <c r="D106" s="16">
        <v>87084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87084</v>
      </c>
      <c r="L106" s="16">
        <v>0</v>
      </c>
      <c r="M106" s="16">
        <v>0</v>
      </c>
      <c r="N106" s="16">
        <v>0</v>
      </c>
      <c r="O106" s="16">
        <v>0</v>
      </c>
      <c r="P106" s="16">
        <f t="shared" si="80"/>
        <v>87084</v>
      </c>
      <c r="Q106" s="45"/>
    </row>
    <row r="107" spans="1:19" ht="25.5" customHeight="1" x14ac:dyDescent="0.35">
      <c r="A107" s="13" t="s">
        <v>179</v>
      </c>
      <c r="B107" s="13" t="s">
        <v>180</v>
      </c>
      <c r="C107" s="16">
        <v>13300000</v>
      </c>
      <c r="D107" s="16">
        <v>2382970</v>
      </c>
      <c r="E107" s="16">
        <v>0</v>
      </c>
      <c r="F107" s="16">
        <v>0</v>
      </c>
      <c r="G107" s="16">
        <v>0</v>
      </c>
      <c r="H107" s="16">
        <v>0</v>
      </c>
      <c r="I107" s="16">
        <v>394275.95</v>
      </c>
      <c r="J107" s="16">
        <v>1091434.1499999999</v>
      </c>
      <c r="K107" s="16">
        <v>0</v>
      </c>
      <c r="L107" s="16">
        <v>0</v>
      </c>
      <c r="M107" s="16">
        <v>0</v>
      </c>
      <c r="N107" s="16">
        <v>0</v>
      </c>
      <c r="O107" s="16">
        <v>19505.400000000001</v>
      </c>
      <c r="P107" s="16">
        <f t="shared" si="80"/>
        <v>1505215.4999999998</v>
      </c>
      <c r="Q107" s="45"/>
    </row>
    <row r="108" spans="1:19" ht="25.5" customHeight="1" x14ac:dyDescent="0.35">
      <c r="A108" s="13" t="s">
        <v>181</v>
      </c>
      <c r="B108" s="13" t="s">
        <v>182</v>
      </c>
      <c r="C108" s="16">
        <v>1200000</v>
      </c>
      <c r="D108" s="16">
        <v>-700474.6</v>
      </c>
      <c r="E108" s="16">
        <v>0</v>
      </c>
      <c r="F108" s="16">
        <v>0</v>
      </c>
      <c r="G108" s="16">
        <v>0</v>
      </c>
      <c r="H108" s="16">
        <v>0</v>
      </c>
      <c r="I108" s="16">
        <v>216093.49</v>
      </c>
      <c r="J108" s="16">
        <v>174349.97</v>
      </c>
      <c r="K108" s="16">
        <v>0</v>
      </c>
      <c r="L108" s="16">
        <v>0</v>
      </c>
      <c r="M108" s="16">
        <v>0</v>
      </c>
      <c r="N108" s="16">
        <v>9912</v>
      </c>
      <c r="O108" s="16"/>
      <c r="P108" s="16">
        <f t="shared" si="80"/>
        <v>400355.45999999996</v>
      </c>
      <c r="Q108" s="45"/>
    </row>
    <row r="109" spans="1:19" ht="25.5" customHeight="1" x14ac:dyDescent="0.35">
      <c r="A109" s="13" t="s">
        <v>183</v>
      </c>
      <c r="B109" s="13" t="s">
        <v>184</v>
      </c>
      <c r="C109" s="16">
        <v>0</v>
      </c>
      <c r="D109" s="16">
        <v>370000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f t="shared" si="80"/>
        <v>0</v>
      </c>
      <c r="Q109" s="45"/>
    </row>
    <row r="110" spans="1:19" ht="25.5" customHeight="1" x14ac:dyDescent="0.35">
      <c r="A110" s="10" t="s">
        <v>185</v>
      </c>
      <c r="B110" s="11" t="s">
        <v>186</v>
      </c>
      <c r="C110" s="12">
        <f>SUM(C111:C113)</f>
        <v>800000</v>
      </c>
      <c r="D110" s="12">
        <f>SUM(D111:D113)</f>
        <v>3653300</v>
      </c>
      <c r="E110" s="12">
        <f>SUM(E111:E113)</f>
        <v>0</v>
      </c>
      <c r="F110" s="12">
        <f t="shared" ref="F110:K110" si="81">SUM(F111:F113)</f>
        <v>0</v>
      </c>
      <c r="G110" s="12">
        <f t="shared" si="81"/>
        <v>0</v>
      </c>
      <c r="H110" s="12">
        <f t="shared" si="81"/>
        <v>0</v>
      </c>
      <c r="I110" s="12">
        <f t="shared" si="81"/>
        <v>78942</v>
      </c>
      <c r="J110" s="12">
        <f t="shared" si="81"/>
        <v>0</v>
      </c>
      <c r="K110" s="12">
        <f t="shared" si="81"/>
        <v>0</v>
      </c>
      <c r="L110" s="12">
        <f t="shared" ref="L110:M110" si="82">SUM(L111:L113)</f>
        <v>0</v>
      </c>
      <c r="M110" s="12">
        <f t="shared" si="82"/>
        <v>0</v>
      </c>
      <c r="N110" s="12">
        <f t="shared" ref="N110:O110" si="83">SUM(N111:N113)</f>
        <v>0</v>
      </c>
      <c r="O110" s="12">
        <f t="shared" si="83"/>
        <v>65559.97</v>
      </c>
      <c r="P110" s="12">
        <f>SUM(P111:P113)</f>
        <v>144501.97</v>
      </c>
      <c r="Q110" s="45"/>
      <c r="R110" s="18"/>
      <c r="S110" s="23"/>
    </row>
    <row r="111" spans="1:19" ht="25.5" customHeight="1" x14ac:dyDescent="0.35">
      <c r="A111" s="13" t="s">
        <v>187</v>
      </c>
      <c r="B111" s="13" t="s">
        <v>188</v>
      </c>
      <c r="C111" s="16">
        <v>300000</v>
      </c>
      <c r="D111" s="16">
        <v>1289000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65559.97</v>
      </c>
      <c r="P111" s="16">
        <f t="shared" ref="P111:P113" si="84">SUM(E111:O111)</f>
        <v>65559.97</v>
      </c>
      <c r="Q111" s="45"/>
    </row>
    <row r="112" spans="1:19" ht="25.5" customHeight="1" x14ac:dyDescent="0.35">
      <c r="A112" s="13" t="s">
        <v>189</v>
      </c>
      <c r="B112" s="13" t="s">
        <v>190</v>
      </c>
      <c r="C112" s="16">
        <v>500000</v>
      </c>
      <c r="D112" s="16">
        <v>1879300</v>
      </c>
      <c r="E112" s="16">
        <v>0</v>
      </c>
      <c r="F112" s="16">
        <v>0</v>
      </c>
      <c r="G112" s="16">
        <v>0</v>
      </c>
      <c r="H112" s="16">
        <v>0</v>
      </c>
      <c r="I112" s="16">
        <v>78942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f t="shared" si="84"/>
        <v>78942</v>
      </c>
      <c r="Q112" s="45"/>
    </row>
    <row r="113" spans="1:19" ht="25.5" customHeight="1" x14ac:dyDescent="0.35">
      <c r="A113" s="13" t="s">
        <v>263</v>
      </c>
      <c r="B113" s="13" t="s">
        <v>264</v>
      </c>
      <c r="C113" s="16">
        <v>0</v>
      </c>
      <c r="D113" s="16">
        <v>485000</v>
      </c>
      <c r="E113" s="16">
        <v>0</v>
      </c>
      <c r="F113" s="16">
        <v>0</v>
      </c>
      <c r="G113" s="16">
        <v>0</v>
      </c>
      <c r="H113" s="16">
        <v>0</v>
      </c>
      <c r="I113" s="16"/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f t="shared" si="84"/>
        <v>0</v>
      </c>
      <c r="Q113" s="45"/>
    </row>
    <row r="114" spans="1:19" ht="25.5" customHeight="1" x14ac:dyDescent="0.35">
      <c r="A114" s="10" t="s">
        <v>191</v>
      </c>
      <c r="B114" s="11" t="s">
        <v>192</v>
      </c>
      <c r="C114" s="12">
        <f>SUM(C115)</f>
        <v>5015170</v>
      </c>
      <c r="D114" s="12">
        <f>SUM(D115)</f>
        <v>-4949170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f>SUM(P115)</f>
        <v>0</v>
      </c>
      <c r="Q114" s="45"/>
    </row>
    <row r="115" spans="1:19" ht="25.5" customHeight="1" x14ac:dyDescent="0.35">
      <c r="A115" s="13" t="s">
        <v>193</v>
      </c>
      <c r="B115" s="13" t="s">
        <v>194</v>
      </c>
      <c r="C115" s="16">
        <v>5015170</v>
      </c>
      <c r="D115" s="16">
        <v>-4949170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f t="shared" ref="P115" si="85">SUM(E115:O115)</f>
        <v>0</v>
      </c>
      <c r="Q115" s="45"/>
    </row>
    <row r="116" spans="1:19" ht="25.5" customHeight="1" x14ac:dyDescent="0.35">
      <c r="A116" s="10" t="s">
        <v>195</v>
      </c>
      <c r="B116" s="11" t="s">
        <v>196</v>
      </c>
      <c r="C116" s="12">
        <f>SUM(C117:C118)</f>
        <v>53100000</v>
      </c>
      <c r="D116" s="12">
        <f>SUM(D117:D118)</f>
        <v>-38016470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f>SUM(P117:P118)</f>
        <v>0</v>
      </c>
      <c r="Q116" s="45"/>
    </row>
    <row r="117" spans="1:19" ht="25.5" customHeight="1" x14ac:dyDescent="0.35">
      <c r="A117" s="13" t="s">
        <v>197</v>
      </c>
      <c r="B117" s="13" t="s">
        <v>198</v>
      </c>
      <c r="C117" s="16">
        <v>53000000</v>
      </c>
      <c r="D117" s="16">
        <v>-38211384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f t="shared" ref="P117:P118" si="86">SUM(E117:O117)</f>
        <v>0</v>
      </c>
      <c r="Q117" s="45"/>
    </row>
    <row r="118" spans="1:19" ht="25.5" customHeight="1" x14ac:dyDescent="0.35">
      <c r="A118" s="13" t="s">
        <v>199</v>
      </c>
      <c r="B118" s="13" t="s">
        <v>200</v>
      </c>
      <c r="C118" s="16">
        <v>100000</v>
      </c>
      <c r="D118" s="16">
        <v>194914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f t="shared" si="86"/>
        <v>0</v>
      </c>
      <c r="Q118" s="45"/>
    </row>
    <row r="119" spans="1:19" ht="25.5" customHeight="1" x14ac:dyDescent="0.35">
      <c r="A119" s="10" t="s">
        <v>201</v>
      </c>
      <c r="B119" s="11" t="s">
        <v>202</v>
      </c>
      <c r="C119" s="12">
        <f>SUM(C120:C124)</f>
        <v>1481000</v>
      </c>
      <c r="D119" s="12">
        <f>SUM(D120:D124)</f>
        <v>2100783</v>
      </c>
      <c r="E119" s="12">
        <f>SUM(E120:E124)</f>
        <v>0</v>
      </c>
      <c r="F119" s="12">
        <f t="shared" ref="F119:K119" si="87">SUM(F120:F124)</f>
        <v>0</v>
      </c>
      <c r="G119" s="12">
        <f t="shared" si="87"/>
        <v>0</v>
      </c>
      <c r="H119" s="12">
        <f t="shared" si="87"/>
        <v>0</v>
      </c>
      <c r="I119" s="12">
        <f t="shared" si="87"/>
        <v>0</v>
      </c>
      <c r="J119" s="12">
        <f t="shared" si="87"/>
        <v>20995</v>
      </c>
      <c r="K119" s="12">
        <f t="shared" si="87"/>
        <v>0</v>
      </c>
      <c r="L119" s="12">
        <f t="shared" ref="L119:M119" si="88">SUM(L120:L124)</f>
        <v>278999.90999999997</v>
      </c>
      <c r="M119" s="12">
        <f t="shared" si="88"/>
        <v>84134</v>
      </c>
      <c r="N119" s="12">
        <f t="shared" ref="N119:O119" si="89">SUM(N120:N124)</f>
        <v>148680</v>
      </c>
      <c r="O119" s="12">
        <f t="shared" si="89"/>
        <v>0</v>
      </c>
      <c r="P119" s="12">
        <f>SUM(P120:P124)</f>
        <v>532808.90999999992</v>
      </c>
      <c r="Q119" s="45"/>
      <c r="S119" s="23"/>
    </row>
    <row r="120" spans="1:19" ht="25.5" customHeight="1" x14ac:dyDescent="0.35">
      <c r="A120" s="13" t="s">
        <v>249</v>
      </c>
      <c r="B120" s="13" t="s">
        <v>250</v>
      </c>
      <c r="C120" s="16">
        <v>0</v>
      </c>
      <c r="D120" s="16">
        <v>150000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148680</v>
      </c>
      <c r="O120" s="16"/>
      <c r="P120" s="16">
        <f t="shared" ref="P120:P124" si="90">SUM(E120:O120)</f>
        <v>148680</v>
      </c>
      <c r="Q120" s="45"/>
    </row>
    <row r="121" spans="1:19" ht="25.5" customHeight="1" x14ac:dyDescent="0.35">
      <c r="A121" s="13" t="s">
        <v>203</v>
      </c>
      <c r="B121" s="13" t="s">
        <v>204</v>
      </c>
      <c r="C121" s="16">
        <v>1081000</v>
      </c>
      <c r="D121" s="16">
        <v>1996788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278999.90999999997</v>
      </c>
      <c r="M121" s="16">
        <v>66788</v>
      </c>
      <c r="N121" s="16">
        <v>0</v>
      </c>
      <c r="O121" s="16">
        <v>0</v>
      </c>
      <c r="P121" s="16">
        <f t="shared" si="90"/>
        <v>345787.91</v>
      </c>
      <c r="Q121" s="45"/>
    </row>
    <row r="122" spans="1:19" ht="25.5" customHeight="1" x14ac:dyDescent="0.35">
      <c r="A122" s="13" t="s">
        <v>205</v>
      </c>
      <c r="B122" s="13" t="s">
        <v>206</v>
      </c>
      <c r="C122" s="16">
        <v>400000</v>
      </c>
      <c r="D122" s="16">
        <v>-167000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17346</v>
      </c>
      <c r="N122" s="16">
        <v>0</v>
      </c>
      <c r="O122" s="16">
        <v>0</v>
      </c>
      <c r="P122" s="16">
        <f t="shared" si="90"/>
        <v>17346</v>
      </c>
      <c r="Q122" s="45"/>
    </row>
    <row r="123" spans="1:19" ht="25.5" customHeight="1" x14ac:dyDescent="0.35">
      <c r="A123" s="13" t="s">
        <v>251</v>
      </c>
      <c r="B123" s="13" t="s">
        <v>252</v>
      </c>
      <c r="C123" s="16">
        <v>0</v>
      </c>
      <c r="D123" s="16">
        <v>100000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f t="shared" si="90"/>
        <v>0</v>
      </c>
      <c r="Q123" s="45"/>
    </row>
    <row r="124" spans="1:19" ht="25.5" customHeight="1" x14ac:dyDescent="0.35">
      <c r="A124" s="13" t="s">
        <v>207</v>
      </c>
      <c r="B124" s="13" t="s">
        <v>208</v>
      </c>
      <c r="C124" s="16">
        <v>0</v>
      </c>
      <c r="D124" s="16">
        <v>20995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20995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f t="shared" si="90"/>
        <v>20995</v>
      </c>
      <c r="Q124" s="45"/>
    </row>
    <row r="125" spans="1:19" ht="25.5" customHeight="1" x14ac:dyDescent="0.35">
      <c r="A125" s="10" t="s">
        <v>209</v>
      </c>
      <c r="B125" s="11" t="s">
        <v>210</v>
      </c>
      <c r="C125" s="12">
        <f>SUM(C126)</f>
        <v>1265000</v>
      </c>
      <c r="D125" s="12">
        <f>SUM(D126)</f>
        <v>-851579</v>
      </c>
      <c r="E125" s="12">
        <f>SUM(E126)</f>
        <v>0</v>
      </c>
      <c r="F125" s="12">
        <f t="shared" ref="F125:O125" si="91">SUM(F126)</f>
        <v>0</v>
      </c>
      <c r="G125" s="12">
        <f t="shared" si="91"/>
        <v>0</v>
      </c>
      <c r="H125" s="12">
        <f t="shared" si="91"/>
        <v>0</v>
      </c>
      <c r="I125" s="12">
        <f t="shared" si="91"/>
        <v>0</v>
      </c>
      <c r="J125" s="12">
        <f t="shared" si="91"/>
        <v>0</v>
      </c>
      <c r="K125" s="12">
        <f t="shared" si="91"/>
        <v>0</v>
      </c>
      <c r="L125" s="12">
        <f t="shared" si="91"/>
        <v>0</v>
      </c>
      <c r="M125" s="12">
        <f t="shared" si="91"/>
        <v>0</v>
      </c>
      <c r="N125" s="12">
        <f t="shared" si="91"/>
        <v>365469.6</v>
      </c>
      <c r="O125" s="12">
        <f t="shared" si="91"/>
        <v>0</v>
      </c>
      <c r="P125" s="12">
        <f>SUM(P126)</f>
        <v>365469.6</v>
      </c>
      <c r="Q125" s="45"/>
      <c r="S125" s="23"/>
    </row>
    <row r="126" spans="1:19" ht="25.5" customHeight="1" x14ac:dyDescent="0.35">
      <c r="A126" s="13" t="s">
        <v>211</v>
      </c>
      <c r="B126" s="13" t="s">
        <v>212</v>
      </c>
      <c r="C126" s="16">
        <v>1265000</v>
      </c>
      <c r="D126" s="16">
        <v>-851579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365469.6</v>
      </c>
      <c r="O126" s="16"/>
      <c r="P126" s="16">
        <f t="shared" ref="P126" si="92">SUM(E126:O126)</f>
        <v>365469.6</v>
      </c>
      <c r="Q126" s="45"/>
    </row>
    <row r="127" spans="1:19" ht="25.5" customHeight="1" x14ac:dyDescent="0.35">
      <c r="A127" s="10" t="s">
        <v>254</v>
      </c>
      <c r="B127" s="11" t="s">
        <v>255</v>
      </c>
      <c r="C127" s="12">
        <v>0</v>
      </c>
      <c r="D127" s="12">
        <f>SUM(D128)</f>
        <v>91178.6</v>
      </c>
      <c r="E127" s="12">
        <f t="shared" ref="E127:P127" si="93">SUM(E128)</f>
        <v>0</v>
      </c>
      <c r="F127" s="12">
        <f t="shared" si="93"/>
        <v>0</v>
      </c>
      <c r="G127" s="12">
        <f t="shared" si="93"/>
        <v>0</v>
      </c>
      <c r="H127" s="12">
        <f t="shared" si="93"/>
        <v>0</v>
      </c>
      <c r="I127" s="12">
        <f t="shared" si="93"/>
        <v>0</v>
      </c>
      <c r="J127" s="12">
        <f t="shared" si="93"/>
        <v>0</v>
      </c>
      <c r="K127" s="12">
        <f t="shared" si="93"/>
        <v>0</v>
      </c>
      <c r="L127" s="12">
        <f t="shared" si="93"/>
        <v>0</v>
      </c>
      <c r="M127" s="12">
        <f t="shared" si="93"/>
        <v>0</v>
      </c>
      <c r="N127" s="12">
        <f t="shared" si="93"/>
        <v>91178.6</v>
      </c>
      <c r="O127" s="12">
        <f t="shared" si="93"/>
        <v>0</v>
      </c>
      <c r="P127" s="12">
        <f t="shared" si="93"/>
        <v>91178.6</v>
      </c>
      <c r="Q127" s="45"/>
    </row>
    <row r="128" spans="1:19" ht="25.5" customHeight="1" x14ac:dyDescent="0.35">
      <c r="A128" s="13" t="s">
        <v>256</v>
      </c>
      <c r="B128" s="13" t="s">
        <v>257</v>
      </c>
      <c r="C128" s="16">
        <v>0</v>
      </c>
      <c r="D128" s="16">
        <v>91178.6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91178.6</v>
      </c>
      <c r="O128" s="16"/>
      <c r="P128" s="16">
        <f t="shared" ref="P128" si="94">SUM(E128:O128)</f>
        <v>91178.6</v>
      </c>
      <c r="Q128" s="45"/>
    </row>
    <row r="129" spans="1:19" s="6" customFormat="1" ht="25.5" customHeight="1" x14ac:dyDescent="0.35">
      <c r="A129" s="19" t="s">
        <v>213</v>
      </c>
      <c r="B129" s="20"/>
      <c r="C129" s="21">
        <f t="shared" ref="C129:P129" si="95">+C103+C65+C30+C18</f>
        <v>732953903</v>
      </c>
      <c r="D129" s="22">
        <f t="shared" si="95"/>
        <v>-132981208.02999999</v>
      </c>
      <c r="E129" s="21">
        <f t="shared" si="95"/>
        <v>0</v>
      </c>
      <c r="F129" s="21">
        <f t="shared" si="95"/>
        <v>23157045.379999999</v>
      </c>
      <c r="G129" s="21">
        <f t="shared" si="95"/>
        <v>19488867.140000001</v>
      </c>
      <c r="H129" s="21">
        <f t="shared" si="95"/>
        <v>22501073.039999999</v>
      </c>
      <c r="I129" s="21">
        <f t="shared" si="95"/>
        <v>29733241.310000002</v>
      </c>
      <c r="J129" s="21">
        <f t="shared" si="95"/>
        <v>30993580.57</v>
      </c>
      <c r="K129" s="21">
        <f t="shared" si="95"/>
        <v>34202237.269999996</v>
      </c>
      <c r="L129" s="21">
        <f t="shared" si="95"/>
        <v>36712217.990000002</v>
      </c>
      <c r="M129" s="21">
        <f t="shared" si="95"/>
        <v>33941300.93</v>
      </c>
      <c r="N129" s="21">
        <f t="shared" ref="N129:O129" si="96">+N103+N65+N30+N18</f>
        <v>48499773.540000007</v>
      </c>
      <c r="O129" s="21">
        <f t="shared" si="96"/>
        <v>72305566.879999995</v>
      </c>
      <c r="P129" s="22">
        <f t="shared" si="95"/>
        <v>351534904.05000001</v>
      </c>
      <c r="Q129" s="45"/>
      <c r="R129" s="50"/>
      <c r="S129" s="23"/>
    </row>
    <row r="130" spans="1:19" ht="25.5" customHeight="1" x14ac:dyDescent="0.35">
      <c r="D130" s="47"/>
      <c r="K130" s="18"/>
      <c r="L130" s="18"/>
      <c r="M130" s="18"/>
      <c r="N130" s="18"/>
      <c r="O130" s="18"/>
      <c r="P130" s="47"/>
      <c r="Q130" s="47"/>
    </row>
    <row r="131" spans="1:19" ht="0.75" customHeight="1" x14ac:dyDescent="0.35">
      <c r="K131" s="23"/>
      <c r="L131" s="23"/>
      <c r="M131" s="23"/>
      <c r="N131" s="23"/>
      <c r="O131" s="23"/>
      <c r="Q131" s="23"/>
    </row>
    <row r="132" spans="1:19" ht="25.5" customHeight="1" x14ac:dyDescent="0.35">
      <c r="A132" s="24" t="s">
        <v>214</v>
      </c>
      <c r="D132" s="47"/>
      <c r="N132" s="45"/>
      <c r="O132" s="45"/>
      <c r="P132" s="23"/>
      <c r="Q132" s="23"/>
    </row>
    <row r="133" spans="1:19" ht="25.5" customHeight="1" x14ac:dyDescent="0.35">
      <c r="A133" s="10">
        <v>4.0999999999999996</v>
      </c>
      <c r="B133" s="11" t="s">
        <v>215</v>
      </c>
      <c r="C133" s="25">
        <f>SUM(C134:C135)</f>
        <v>0</v>
      </c>
      <c r="D133" s="25">
        <f t="shared" ref="D133:K133" si="97">SUM(D134:D135)</f>
        <v>0</v>
      </c>
      <c r="E133" s="25">
        <f t="shared" si="97"/>
        <v>0</v>
      </c>
      <c r="F133" s="25">
        <f t="shared" si="97"/>
        <v>0</v>
      </c>
      <c r="G133" s="25">
        <f t="shared" si="97"/>
        <v>0</v>
      </c>
      <c r="H133" s="25">
        <f t="shared" si="97"/>
        <v>0</v>
      </c>
      <c r="I133" s="25">
        <f t="shared" si="97"/>
        <v>0</v>
      </c>
      <c r="J133" s="25">
        <f t="shared" si="97"/>
        <v>0</v>
      </c>
      <c r="K133" s="25">
        <f t="shared" si="97"/>
        <v>0</v>
      </c>
      <c r="L133" s="25">
        <f t="shared" ref="L133:M133" si="98">SUM(L134:L135)</f>
        <v>0</v>
      </c>
      <c r="M133" s="25">
        <f t="shared" si="98"/>
        <v>0</v>
      </c>
      <c r="N133" s="25">
        <f t="shared" ref="N133:O133" si="99">SUM(N134:N135)</f>
        <v>0</v>
      </c>
      <c r="O133" s="25">
        <f t="shared" si="99"/>
        <v>0</v>
      </c>
      <c r="P133" s="25">
        <f>SUM(P134:P135)</f>
        <v>0</v>
      </c>
    </row>
    <row r="134" spans="1:19" ht="25.5" customHeight="1" x14ac:dyDescent="0.35">
      <c r="A134" s="2" t="s">
        <v>217</v>
      </c>
      <c r="B134" s="26" t="s">
        <v>218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16">
        <f t="shared" ref="P134:P136" si="100">SUM(E134:O134)</f>
        <v>0</v>
      </c>
    </row>
    <row r="135" spans="1:19" ht="25.5" customHeight="1" x14ac:dyDescent="0.35">
      <c r="A135" s="2" t="s">
        <v>219</v>
      </c>
      <c r="B135" s="26" t="s">
        <v>220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16">
        <f t="shared" si="100"/>
        <v>0</v>
      </c>
    </row>
    <row r="136" spans="1:19" ht="8.25" customHeight="1" x14ac:dyDescent="0.35"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16">
        <f t="shared" si="100"/>
        <v>0</v>
      </c>
    </row>
    <row r="137" spans="1:19" ht="25.5" customHeight="1" x14ac:dyDescent="0.35">
      <c r="A137" s="10">
        <v>4.2</v>
      </c>
      <c r="B137" s="11" t="s">
        <v>221</v>
      </c>
      <c r="C137" s="25">
        <f>SUM(C138:C139)</f>
        <v>0</v>
      </c>
      <c r="D137" s="25">
        <f t="shared" ref="D137:K137" si="101">SUM(D138:D139)</f>
        <v>0</v>
      </c>
      <c r="E137" s="25">
        <f t="shared" si="101"/>
        <v>0</v>
      </c>
      <c r="F137" s="25">
        <f t="shared" si="101"/>
        <v>0</v>
      </c>
      <c r="G137" s="25">
        <f t="shared" si="101"/>
        <v>0</v>
      </c>
      <c r="H137" s="25">
        <f t="shared" si="101"/>
        <v>0</v>
      </c>
      <c r="I137" s="25">
        <f t="shared" si="101"/>
        <v>0</v>
      </c>
      <c r="J137" s="25">
        <f t="shared" si="101"/>
        <v>0</v>
      </c>
      <c r="K137" s="25">
        <f t="shared" si="101"/>
        <v>0</v>
      </c>
      <c r="L137" s="25">
        <f t="shared" ref="L137:M137" si="102">SUM(L138:L139)</f>
        <v>0</v>
      </c>
      <c r="M137" s="25">
        <f t="shared" si="102"/>
        <v>0</v>
      </c>
      <c r="N137" s="25">
        <f t="shared" ref="N137:O137" si="103">SUM(N138:N139)</f>
        <v>0</v>
      </c>
      <c r="O137" s="25">
        <f t="shared" si="103"/>
        <v>0</v>
      </c>
      <c r="P137" s="25">
        <f>SUM(P138:P139)</f>
        <v>0</v>
      </c>
    </row>
    <row r="138" spans="1:19" ht="25.5" customHeight="1" x14ac:dyDescent="0.35">
      <c r="A138" s="2" t="s">
        <v>222</v>
      </c>
      <c r="B138" s="1" t="s">
        <v>223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16">
        <f t="shared" ref="P138:P140" si="104">SUM(E138:O138)</f>
        <v>0</v>
      </c>
    </row>
    <row r="139" spans="1:19" ht="25.5" customHeight="1" x14ac:dyDescent="0.35">
      <c r="A139" s="2" t="s">
        <v>224</v>
      </c>
      <c r="B139" s="1" t="s">
        <v>225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16">
        <f t="shared" si="104"/>
        <v>0</v>
      </c>
    </row>
    <row r="140" spans="1:19" ht="14.25" customHeight="1" x14ac:dyDescent="0.35"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16">
        <f t="shared" si="104"/>
        <v>0</v>
      </c>
    </row>
    <row r="141" spans="1:19" ht="25.5" customHeight="1" x14ac:dyDescent="0.35">
      <c r="A141" s="10">
        <v>4.3</v>
      </c>
      <c r="B141" s="11" t="s">
        <v>226</v>
      </c>
      <c r="C141" s="25">
        <f>SUM(C142)</f>
        <v>0</v>
      </c>
      <c r="D141" s="25">
        <f t="shared" ref="D141:O141" si="105">SUM(D142)</f>
        <v>0</v>
      </c>
      <c r="E141" s="25">
        <f t="shared" si="105"/>
        <v>0</v>
      </c>
      <c r="F141" s="25">
        <f t="shared" si="105"/>
        <v>0</v>
      </c>
      <c r="G141" s="25">
        <f t="shared" si="105"/>
        <v>0</v>
      </c>
      <c r="H141" s="25">
        <f t="shared" si="105"/>
        <v>0</v>
      </c>
      <c r="I141" s="25">
        <f t="shared" si="105"/>
        <v>0</v>
      </c>
      <c r="J141" s="25">
        <f t="shared" si="105"/>
        <v>0</v>
      </c>
      <c r="K141" s="25">
        <f t="shared" si="105"/>
        <v>0</v>
      </c>
      <c r="L141" s="25">
        <f t="shared" si="105"/>
        <v>0</v>
      </c>
      <c r="M141" s="25">
        <f t="shared" si="105"/>
        <v>0</v>
      </c>
      <c r="N141" s="25">
        <f t="shared" si="105"/>
        <v>0</v>
      </c>
      <c r="O141" s="25">
        <f t="shared" si="105"/>
        <v>0</v>
      </c>
      <c r="P141" s="25">
        <f>SUM(P142)</f>
        <v>0</v>
      </c>
    </row>
    <row r="142" spans="1:19" ht="25.5" customHeight="1" x14ac:dyDescent="0.35">
      <c r="A142" s="2" t="s">
        <v>227</v>
      </c>
      <c r="B142" s="26" t="s">
        <v>228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16">
        <f t="shared" ref="P142" si="106">SUM(E142:O142)</f>
        <v>0</v>
      </c>
    </row>
    <row r="143" spans="1:19" s="6" customFormat="1" ht="25.5" customHeight="1" x14ac:dyDescent="0.35">
      <c r="A143" s="19" t="s">
        <v>229</v>
      </c>
      <c r="B143" s="20"/>
      <c r="C143" s="28">
        <f>C141+C137+C133</f>
        <v>0</v>
      </c>
      <c r="D143" s="28">
        <f t="shared" ref="D143:K143" si="107">D141+D137+D133</f>
        <v>0</v>
      </c>
      <c r="E143" s="28">
        <f t="shared" si="107"/>
        <v>0</v>
      </c>
      <c r="F143" s="28">
        <f t="shared" si="107"/>
        <v>0</v>
      </c>
      <c r="G143" s="28">
        <f t="shared" si="107"/>
        <v>0</v>
      </c>
      <c r="H143" s="28">
        <f t="shared" si="107"/>
        <v>0</v>
      </c>
      <c r="I143" s="28">
        <f t="shared" si="107"/>
        <v>0</v>
      </c>
      <c r="J143" s="28">
        <f t="shared" si="107"/>
        <v>0</v>
      </c>
      <c r="K143" s="28">
        <f t="shared" si="107"/>
        <v>0</v>
      </c>
      <c r="L143" s="28">
        <f t="shared" ref="L143:M143" si="108">L141+L137+L133</f>
        <v>0</v>
      </c>
      <c r="M143" s="28">
        <f t="shared" si="108"/>
        <v>0</v>
      </c>
      <c r="N143" s="28">
        <f t="shared" ref="N143:O143" si="109">N141+N137+N133</f>
        <v>0</v>
      </c>
      <c r="O143" s="28">
        <f t="shared" si="109"/>
        <v>0</v>
      </c>
      <c r="P143" s="29">
        <f>+P133+P137+P141</f>
        <v>0</v>
      </c>
    </row>
    <row r="144" spans="1:19" ht="14.25" customHeight="1" x14ac:dyDescent="0.35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16"/>
    </row>
    <row r="145" spans="1:18" s="6" customFormat="1" ht="25.5" customHeight="1" x14ac:dyDescent="0.35">
      <c r="A145" s="31" t="s">
        <v>230</v>
      </c>
      <c r="B145" s="32"/>
      <c r="C145" s="33">
        <f>C143+C129</f>
        <v>732953903</v>
      </c>
      <c r="D145" s="33">
        <f>D143+D129</f>
        <v>-132981208.02999999</v>
      </c>
      <c r="E145" s="34" t="s">
        <v>216</v>
      </c>
      <c r="F145" s="33">
        <f>F143+F129</f>
        <v>23157045.379999999</v>
      </c>
      <c r="G145" s="33">
        <f t="shared" ref="G145:K145" si="110">G143+G129</f>
        <v>19488867.140000001</v>
      </c>
      <c r="H145" s="33">
        <f t="shared" si="110"/>
        <v>22501073.039999999</v>
      </c>
      <c r="I145" s="33">
        <f t="shared" si="110"/>
        <v>29733241.310000002</v>
      </c>
      <c r="J145" s="33">
        <f t="shared" si="110"/>
        <v>30993580.57</v>
      </c>
      <c r="K145" s="33">
        <f t="shared" si="110"/>
        <v>34202237.269999996</v>
      </c>
      <c r="L145" s="33">
        <f t="shared" ref="L145:M145" si="111">L143+L129</f>
        <v>36712217.990000002</v>
      </c>
      <c r="M145" s="33">
        <f t="shared" si="111"/>
        <v>33941300.93</v>
      </c>
      <c r="N145" s="33">
        <f t="shared" ref="N145:O145" si="112">N143+N129</f>
        <v>48499773.540000007</v>
      </c>
      <c r="O145" s="33">
        <f t="shared" si="112"/>
        <v>72305566.879999995</v>
      </c>
      <c r="P145" s="36">
        <f>+P129+P143</f>
        <v>351534904.05000001</v>
      </c>
      <c r="Q145" s="48">
        <f>+C145+D145-P145</f>
        <v>248437790.92000002</v>
      </c>
      <c r="R145" s="46"/>
    </row>
    <row r="146" spans="1:18" ht="12" x14ac:dyDescent="0.3">
      <c r="G146" s="35"/>
      <c r="H146" s="35"/>
      <c r="I146" s="35"/>
      <c r="J146" s="35"/>
    </row>
    <row r="147" spans="1:18" x14ac:dyDescent="0.35">
      <c r="A147" s="54" t="s">
        <v>235</v>
      </c>
      <c r="B147" s="54"/>
      <c r="D147" s="18"/>
    </row>
    <row r="148" spans="1:18" x14ac:dyDescent="0.35">
      <c r="D148" s="23"/>
      <c r="M148" s="54" t="s">
        <v>266</v>
      </c>
      <c r="N148" s="54"/>
    </row>
    <row r="151" spans="1:18" ht="14.5" x14ac:dyDescent="0.35">
      <c r="A151" s="37"/>
      <c r="B151" s="38"/>
      <c r="K151"/>
      <c r="L151" s="38"/>
      <c r="M151" s="38"/>
      <c r="N151" s="38"/>
      <c r="O151" s="38"/>
      <c r="P151"/>
    </row>
    <row r="152" spans="1:18" ht="14" x14ac:dyDescent="0.35">
      <c r="A152" s="53" t="s">
        <v>236</v>
      </c>
      <c r="B152" s="53"/>
      <c r="K152" s="57" t="s">
        <v>238</v>
      </c>
      <c r="L152" s="57"/>
      <c r="M152" s="57"/>
      <c r="N152" s="57"/>
      <c r="O152" s="57"/>
      <c r="P152" s="57"/>
    </row>
    <row r="153" spans="1:18" x14ac:dyDescent="0.35">
      <c r="A153" s="54" t="s">
        <v>237</v>
      </c>
      <c r="B153" s="54"/>
      <c r="K153" s="54" t="s">
        <v>239</v>
      </c>
      <c r="L153" s="54"/>
      <c r="M153" s="54"/>
      <c r="N153" s="54"/>
      <c r="O153" s="54"/>
      <c r="P153" s="54"/>
    </row>
    <row r="159" spans="1:18" x14ac:dyDescent="0.35">
      <c r="G159" s="54" t="s">
        <v>240</v>
      </c>
      <c r="H159" s="54"/>
      <c r="I159" s="54"/>
    </row>
    <row r="160" spans="1:18" x14ac:dyDescent="0.35">
      <c r="A160" s="43"/>
      <c r="B160" s="43"/>
      <c r="C160" s="43"/>
      <c r="D160" s="43"/>
      <c r="K160" s="43"/>
      <c r="L160" s="43"/>
      <c r="M160" s="43"/>
      <c r="N160" s="43"/>
      <c r="O160" s="43"/>
      <c r="P160" s="43"/>
    </row>
    <row r="161" spans="1:16" x14ac:dyDescent="0.35">
      <c r="A161" s="43"/>
      <c r="B161" s="43"/>
      <c r="C161" s="43"/>
      <c r="D161" s="43"/>
      <c r="G161" s="43"/>
      <c r="H161" s="43"/>
      <c r="I161" s="43"/>
      <c r="K161" s="43"/>
      <c r="L161" s="43"/>
      <c r="M161" s="43"/>
      <c r="N161" s="43"/>
      <c r="O161" s="43"/>
      <c r="P161" s="43"/>
    </row>
    <row r="162" spans="1:16" x14ac:dyDescent="0.35">
      <c r="A162" s="43"/>
      <c r="B162" s="43"/>
      <c r="C162" s="43"/>
      <c r="D162" s="43"/>
      <c r="G162" s="43"/>
      <c r="I162" s="43"/>
      <c r="K162" s="43"/>
      <c r="L162" s="43"/>
      <c r="M162" s="43"/>
      <c r="N162" s="43"/>
      <c r="O162" s="43"/>
      <c r="P162" s="43"/>
    </row>
    <row r="163" spans="1:16" x14ac:dyDescent="0.35">
      <c r="A163" s="43"/>
      <c r="B163" s="43"/>
      <c r="C163" s="43"/>
      <c r="D163" s="43"/>
      <c r="G163" s="39"/>
      <c r="H163" s="39"/>
      <c r="I163" s="39"/>
      <c r="K163" s="43"/>
      <c r="L163" s="43"/>
      <c r="M163" s="43"/>
      <c r="N163" s="43"/>
      <c r="O163" s="43"/>
      <c r="P163" s="43"/>
    </row>
    <row r="164" spans="1:16" ht="14" x14ac:dyDescent="0.35">
      <c r="B164" s="44"/>
      <c r="C164" s="44"/>
      <c r="D164" s="44"/>
      <c r="G164" s="53" t="s">
        <v>241</v>
      </c>
      <c r="H164" s="53"/>
      <c r="I164" s="53"/>
      <c r="K164" s="44"/>
      <c r="L164" s="44"/>
      <c r="M164" s="44"/>
      <c r="N164" s="44"/>
      <c r="O164" s="44"/>
      <c r="P164" s="44"/>
    </row>
    <row r="165" spans="1:16" x14ac:dyDescent="0.35">
      <c r="G165" s="54" t="s">
        <v>242</v>
      </c>
      <c r="H165" s="54"/>
      <c r="I165" s="54"/>
    </row>
  </sheetData>
  <mergeCells count="15">
    <mergeCell ref="M148:N148"/>
    <mergeCell ref="A147:B147"/>
    <mergeCell ref="G159:I159"/>
    <mergeCell ref="K152:P152"/>
    <mergeCell ref="K153:P153"/>
    <mergeCell ref="A10:P10"/>
    <mergeCell ref="A11:P11"/>
    <mergeCell ref="A12:P12"/>
    <mergeCell ref="A13:P13"/>
    <mergeCell ref="A14:P14"/>
    <mergeCell ref="A16:B16"/>
    <mergeCell ref="A152:B152"/>
    <mergeCell ref="A153:B153"/>
    <mergeCell ref="G164:I164"/>
    <mergeCell ref="G165:I165"/>
  </mergeCells>
  <pageMargins left="0.31" right="0.15748031496063" top="0.15748031496063" bottom="0.27559055118110198" header="0.15748031496063" footer="0.31496062992126"/>
  <pageSetup paperSize="5" scale="63" orientation="landscape" r:id="rId1"/>
  <headerFooter>
    <oddFooter>&amp;R&amp;8&amp;P/&amp;N</oddFooter>
  </headerFooter>
  <rowBreaks count="5" manualBreakCount="5">
    <brk id="38" max="16383" man="1"/>
    <brk id="61" max="16383" man="1"/>
    <brk id="86" max="16383" man="1"/>
    <brk id="109" max="16383" man="1"/>
    <brk id="13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Enero-Noviembre</vt:lpstr>
      <vt:lpstr>'Enero-Noviembre'!Print_Area</vt:lpstr>
      <vt:lpstr>'Enero-Noviembre'!Print_Titles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Rodriguez Geanny Mendez</cp:lastModifiedBy>
  <cp:revision/>
  <cp:lastPrinted>2022-12-12T13:25:14Z</cp:lastPrinted>
  <dcterms:created xsi:type="dcterms:W3CDTF">2015-06-05T18:17:20Z</dcterms:created>
  <dcterms:modified xsi:type="dcterms:W3CDTF">2022-12-12T13:31:34Z</dcterms:modified>
  <cp:category/>
  <cp:contentStatus/>
</cp:coreProperties>
</file>