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. COMUN/2023/TRANSPARENCIA 2023/PRESUPUESTO/Ejecucion Presupuestaria/"/>
    </mc:Choice>
  </mc:AlternateContent>
  <xr:revisionPtr revIDLastSave="41" documentId="8_{1EB92254-F083-4150-9B2A-9507B42DAC89}" xr6:coauthVersionLast="47" xr6:coauthVersionMax="47" xr10:uidLastSave="{61F62366-DB24-424D-AFB5-4E36D6C81EA2}"/>
  <bookViews>
    <workbookView xWindow="-120" yWindow="-120" windowWidth="29040" windowHeight="15720" firstSheet="2" activeTab="2" xr2:uid="{00000000-000D-0000-FFFF-FFFF00000000}"/>
  </bookViews>
  <sheets>
    <sheet name="Enero" sheetId="2" state="hidden" r:id="rId1"/>
    <sheet name="Ejecucion Febrero" sheetId="3" state="hidden" r:id="rId2"/>
    <sheet name="Ejecucion Agosto" sheetId="4" r:id="rId3"/>
  </sheets>
  <definedNames>
    <definedName name="_xlnm.Print_Area" localSheetId="2">'Ejecucion Agosto'!$A$1:$R$90</definedName>
    <definedName name="_xlnm.Print_Area" localSheetId="1">'Ejecucion Febrero'!$A$1:$R$88</definedName>
    <definedName name="Print_Area" localSheetId="2">'Ejecucion Agosto'!$A$1:$R$90</definedName>
    <definedName name="Print_Area" localSheetId="1">'Ejecucion Febrero'!$A$1:$R$88</definedName>
    <definedName name="Print_Area" localSheetId="0">Enero!$A$1:$Q$168</definedName>
    <definedName name="Print_Titles" localSheetId="2">'Ejecucion Agosto'!$1:$15</definedName>
    <definedName name="Print_Titles" localSheetId="1">'Ejecucion Febrero'!$1:$15</definedName>
    <definedName name="Print_Titles" localSheetId="0">Enero!$1:$16</definedName>
    <definedName name="_xlnm.Print_Titles" localSheetId="2">'Ejecucion Agosto'!$1:$15</definedName>
    <definedName name="_xlnm.Print_Titles" localSheetId="1">'Ejecucion Febrero'!$1:$15</definedName>
    <definedName name="_xlnm.Print_Titles" localSheetId="0">Enero!$1:$16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7" i="4" l="1"/>
  <c r="R56" i="4"/>
  <c r="R55" i="4"/>
  <c r="R54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Q43" i="4"/>
  <c r="P43" i="4"/>
  <c r="O43" i="4"/>
  <c r="N43" i="4"/>
  <c r="M43" i="4"/>
  <c r="L43" i="4"/>
  <c r="K43" i="4"/>
  <c r="L33" i="4"/>
  <c r="Q33" i="4"/>
  <c r="P33" i="4"/>
  <c r="O33" i="4"/>
  <c r="N33" i="4"/>
  <c r="M33" i="4"/>
  <c r="K33" i="4"/>
  <c r="S33" i="4" s="1"/>
  <c r="Q17" i="4"/>
  <c r="P17" i="4"/>
  <c r="O17" i="4"/>
  <c r="N17" i="4"/>
  <c r="M17" i="4"/>
  <c r="L17" i="4"/>
  <c r="K17" i="4"/>
  <c r="J17" i="4"/>
  <c r="I17" i="4"/>
  <c r="H17" i="4"/>
  <c r="G17" i="4"/>
  <c r="F17" i="4"/>
  <c r="D17" i="4"/>
  <c r="C17" i="4"/>
  <c r="Q23" i="4"/>
  <c r="P23" i="4"/>
  <c r="O23" i="4"/>
  <c r="N23" i="4"/>
  <c r="M23" i="4"/>
  <c r="L23" i="4"/>
  <c r="K23" i="4"/>
  <c r="J23" i="4"/>
  <c r="I23" i="4"/>
  <c r="H23" i="4"/>
  <c r="G23" i="4"/>
  <c r="F23" i="4"/>
  <c r="D23" i="4"/>
  <c r="C23" i="4"/>
  <c r="J33" i="4"/>
  <c r="I33" i="4"/>
  <c r="H33" i="4"/>
  <c r="G33" i="4"/>
  <c r="F33" i="4"/>
  <c r="D33" i="4"/>
  <c r="C33" i="4"/>
  <c r="J43" i="4"/>
  <c r="I43" i="4"/>
  <c r="H43" i="4"/>
  <c r="G43" i="4"/>
  <c r="F43" i="4"/>
  <c r="D43" i="4"/>
  <c r="C43" i="4"/>
  <c r="R69" i="4"/>
  <c r="R68" i="4" s="1"/>
  <c r="E69" i="4"/>
  <c r="Q68" i="4"/>
  <c r="P68" i="4"/>
  <c r="O68" i="4"/>
  <c r="N68" i="4"/>
  <c r="M68" i="4"/>
  <c r="L68" i="4"/>
  <c r="K68" i="4"/>
  <c r="J68" i="4"/>
  <c r="I68" i="4"/>
  <c r="H68" i="4"/>
  <c r="G68" i="4"/>
  <c r="F68" i="4"/>
  <c r="D68" i="4"/>
  <c r="C68" i="4"/>
  <c r="R67" i="4"/>
  <c r="E67" i="4"/>
  <c r="R66" i="4"/>
  <c r="E66" i="4"/>
  <c r="Q65" i="4"/>
  <c r="P65" i="4"/>
  <c r="O65" i="4"/>
  <c r="N65" i="4"/>
  <c r="M65" i="4"/>
  <c r="L65" i="4"/>
  <c r="K65" i="4"/>
  <c r="J65" i="4"/>
  <c r="I65" i="4"/>
  <c r="H65" i="4"/>
  <c r="G65" i="4"/>
  <c r="F65" i="4"/>
  <c r="D65" i="4"/>
  <c r="C65" i="4"/>
  <c r="R64" i="4"/>
  <c r="E64" i="4"/>
  <c r="R63" i="4"/>
  <c r="E63" i="4"/>
  <c r="Q62" i="4"/>
  <c r="P62" i="4"/>
  <c r="O62" i="4"/>
  <c r="N62" i="4"/>
  <c r="M62" i="4"/>
  <c r="L62" i="4"/>
  <c r="K62" i="4"/>
  <c r="J62" i="4"/>
  <c r="I62" i="4"/>
  <c r="H62" i="4"/>
  <c r="G62" i="4"/>
  <c r="F62" i="4"/>
  <c r="D62" i="4"/>
  <c r="C62" i="4"/>
  <c r="R52" i="4"/>
  <c r="E52" i="4"/>
  <c r="R51" i="4"/>
  <c r="E51" i="4"/>
  <c r="R50" i="4"/>
  <c r="E50" i="4"/>
  <c r="R49" i="4"/>
  <c r="E49" i="4"/>
  <c r="R48" i="4"/>
  <c r="E48" i="4"/>
  <c r="R47" i="4"/>
  <c r="E47" i="4"/>
  <c r="R46" i="4"/>
  <c r="E46" i="4"/>
  <c r="R45" i="4"/>
  <c r="E45" i="4"/>
  <c r="R44" i="4"/>
  <c r="E44" i="4"/>
  <c r="R42" i="4"/>
  <c r="E42" i="4"/>
  <c r="R41" i="4"/>
  <c r="E41" i="4"/>
  <c r="R40" i="4"/>
  <c r="E40" i="4"/>
  <c r="R39" i="4"/>
  <c r="E39" i="4"/>
  <c r="R38" i="4"/>
  <c r="E38" i="4"/>
  <c r="R37" i="4"/>
  <c r="E37" i="4"/>
  <c r="R36" i="4"/>
  <c r="E36" i="4"/>
  <c r="R35" i="4"/>
  <c r="E35" i="4"/>
  <c r="R34" i="4"/>
  <c r="E34" i="4"/>
  <c r="R32" i="4"/>
  <c r="E32" i="4"/>
  <c r="R31" i="4"/>
  <c r="E31" i="4"/>
  <c r="R30" i="4"/>
  <c r="E30" i="4"/>
  <c r="R29" i="4"/>
  <c r="E29" i="4"/>
  <c r="R28" i="4"/>
  <c r="E28" i="4"/>
  <c r="R27" i="4"/>
  <c r="E27" i="4"/>
  <c r="R26" i="4"/>
  <c r="E26" i="4"/>
  <c r="R25" i="4"/>
  <c r="E25" i="4"/>
  <c r="R24" i="4"/>
  <c r="E24" i="4"/>
  <c r="R22" i="4"/>
  <c r="E22" i="4"/>
  <c r="R21" i="4"/>
  <c r="E21" i="4"/>
  <c r="R20" i="4"/>
  <c r="E20" i="4"/>
  <c r="R19" i="4"/>
  <c r="E19" i="4"/>
  <c r="R18" i="4"/>
  <c r="E18" i="4"/>
  <c r="F67" i="3"/>
  <c r="R64" i="3"/>
  <c r="R62" i="3"/>
  <c r="R61" i="3"/>
  <c r="R59" i="3"/>
  <c r="R58" i="3"/>
  <c r="R52" i="3"/>
  <c r="R51" i="3"/>
  <c r="R50" i="3"/>
  <c r="R49" i="3"/>
  <c r="R48" i="3"/>
  <c r="R47" i="3"/>
  <c r="R46" i="3"/>
  <c r="R45" i="3"/>
  <c r="R44" i="3"/>
  <c r="R42" i="3"/>
  <c r="R41" i="3"/>
  <c r="R40" i="3"/>
  <c r="R39" i="3"/>
  <c r="R38" i="3"/>
  <c r="R37" i="3"/>
  <c r="R36" i="3"/>
  <c r="R35" i="3"/>
  <c r="R34" i="3"/>
  <c r="R32" i="3"/>
  <c r="R31" i="3"/>
  <c r="R30" i="3"/>
  <c r="R29" i="3"/>
  <c r="R28" i="3"/>
  <c r="R27" i="3"/>
  <c r="R26" i="3"/>
  <c r="R25" i="3"/>
  <c r="R24" i="3"/>
  <c r="R19" i="3"/>
  <c r="R20" i="3"/>
  <c r="R21" i="3"/>
  <c r="R22" i="3"/>
  <c r="R18" i="3"/>
  <c r="E52" i="3"/>
  <c r="E51" i="3"/>
  <c r="E50" i="3"/>
  <c r="E49" i="3"/>
  <c r="E48" i="3"/>
  <c r="E47" i="3"/>
  <c r="E46" i="3"/>
  <c r="E45" i="3"/>
  <c r="E44" i="3"/>
  <c r="E42" i="3"/>
  <c r="E41" i="3"/>
  <c r="E40" i="3"/>
  <c r="E39" i="3"/>
  <c r="E38" i="3"/>
  <c r="E36" i="3"/>
  <c r="E35" i="3"/>
  <c r="E34" i="3"/>
  <c r="E32" i="3"/>
  <c r="E31" i="3"/>
  <c r="E30" i="3"/>
  <c r="E29" i="3"/>
  <c r="E28" i="3"/>
  <c r="E27" i="3"/>
  <c r="E26" i="3"/>
  <c r="E25" i="3"/>
  <c r="E24" i="3"/>
  <c r="E64" i="3"/>
  <c r="E62" i="3"/>
  <c r="E61" i="3"/>
  <c r="E59" i="3"/>
  <c r="E58" i="3"/>
  <c r="E22" i="3"/>
  <c r="E21" i="3"/>
  <c r="E20" i="3"/>
  <c r="E19" i="3"/>
  <c r="E18" i="3"/>
  <c r="E37" i="3"/>
  <c r="D58" i="4" l="1"/>
  <c r="K58" i="4"/>
  <c r="L58" i="4"/>
  <c r="P58" i="4"/>
  <c r="J58" i="4"/>
  <c r="R53" i="4"/>
  <c r="C58" i="4"/>
  <c r="M58" i="4"/>
  <c r="Q58" i="4"/>
  <c r="O58" i="4"/>
  <c r="F58" i="4"/>
  <c r="G58" i="4"/>
  <c r="H58" i="4"/>
  <c r="I58" i="4"/>
  <c r="N58" i="4"/>
  <c r="C70" i="4"/>
  <c r="R65" i="4"/>
  <c r="D70" i="4"/>
  <c r="E17" i="4"/>
  <c r="E43" i="4"/>
  <c r="R43" i="4"/>
  <c r="R33" i="4"/>
  <c r="R23" i="4"/>
  <c r="R17" i="4"/>
  <c r="E33" i="4"/>
  <c r="E23" i="4"/>
  <c r="Q70" i="4"/>
  <c r="J70" i="4"/>
  <c r="N70" i="4"/>
  <c r="O70" i="4"/>
  <c r="K70" i="4"/>
  <c r="L70" i="4"/>
  <c r="R62" i="4"/>
  <c r="M70" i="4"/>
  <c r="F70" i="4"/>
  <c r="G70" i="4"/>
  <c r="H70" i="4"/>
  <c r="P70" i="4"/>
  <c r="I70" i="4"/>
  <c r="Q63" i="3"/>
  <c r="P63" i="3"/>
  <c r="O63" i="3"/>
  <c r="N63" i="3"/>
  <c r="M63" i="3"/>
  <c r="L63" i="3"/>
  <c r="K63" i="3"/>
  <c r="J63" i="3"/>
  <c r="I63" i="3"/>
  <c r="H63" i="3"/>
  <c r="G63" i="3"/>
  <c r="F63" i="3"/>
  <c r="D63" i="3"/>
  <c r="C63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C60" i="3"/>
  <c r="Q57" i="3"/>
  <c r="P57" i="3"/>
  <c r="O57" i="3"/>
  <c r="N57" i="3"/>
  <c r="M57" i="3"/>
  <c r="L57" i="3"/>
  <c r="K57" i="3"/>
  <c r="J57" i="3"/>
  <c r="I57" i="3"/>
  <c r="H57" i="3"/>
  <c r="G57" i="3"/>
  <c r="F57" i="3"/>
  <c r="D57" i="3"/>
  <c r="C57" i="3"/>
  <c r="F43" i="3"/>
  <c r="G17" i="3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P26" i="2"/>
  <c r="O26" i="2"/>
  <c r="N26" i="2"/>
  <c r="M26" i="2"/>
  <c r="L26" i="2"/>
  <c r="K26" i="2"/>
  <c r="J26" i="2"/>
  <c r="I26" i="2"/>
  <c r="H26" i="2"/>
  <c r="G26" i="2"/>
  <c r="F26" i="2"/>
  <c r="E26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Q12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D26" i="2"/>
  <c r="P114" i="2"/>
  <c r="P104" i="2"/>
  <c r="D72" i="4" l="1"/>
  <c r="C72" i="4"/>
  <c r="R70" i="4"/>
  <c r="R58" i="4"/>
  <c r="E58" i="4"/>
  <c r="E72" i="4" s="1"/>
  <c r="G72" i="4"/>
  <c r="Q72" i="4"/>
  <c r="J72" i="4"/>
  <c r="L72" i="4"/>
  <c r="O72" i="4"/>
  <c r="M72" i="4"/>
  <c r="N72" i="4"/>
  <c r="I72" i="4"/>
  <c r="K72" i="4"/>
  <c r="H72" i="4"/>
  <c r="F72" i="4"/>
  <c r="P72" i="4"/>
  <c r="R63" i="3"/>
  <c r="N17" i="3"/>
  <c r="D17" i="3"/>
  <c r="Q17" i="3"/>
  <c r="R57" i="3"/>
  <c r="L65" i="3"/>
  <c r="H23" i="3"/>
  <c r="D43" i="3"/>
  <c r="D55" i="3" s="1"/>
  <c r="H17" i="3"/>
  <c r="H43" i="3"/>
  <c r="H65" i="3"/>
  <c r="I17" i="3"/>
  <c r="E43" i="3"/>
  <c r="E17" i="3"/>
  <c r="E23" i="3"/>
  <c r="E33" i="3"/>
  <c r="N65" i="3"/>
  <c r="L17" i="3"/>
  <c r="G33" i="3"/>
  <c r="N43" i="3"/>
  <c r="N23" i="3"/>
  <c r="K43" i="3"/>
  <c r="N33" i="3"/>
  <c r="I65" i="3"/>
  <c r="I23" i="3"/>
  <c r="K23" i="3"/>
  <c r="P43" i="3"/>
  <c r="I43" i="3"/>
  <c r="D65" i="3"/>
  <c r="J23" i="3"/>
  <c r="O33" i="3"/>
  <c r="J43" i="3"/>
  <c r="F23" i="3"/>
  <c r="M17" i="3"/>
  <c r="C17" i="3"/>
  <c r="P17" i="3"/>
  <c r="R60" i="3"/>
  <c r="M65" i="3"/>
  <c r="M33" i="3"/>
  <c r="F17" i="3"/>
  <c r="M23" i="3"/>
  <c r="C33" i="3"/>
  <c r="P33" i="3"/>
  <c r="I33" i="3"/>
  <c r="O43" i="3"/>
  <c r="O65" i="3"/>
  <c r="K17" i="3"/>
  <c r="L23" i="3"/>
  <c r="D33" i="3"/>
  <c r="L33" i="3"/>
  <c r="C43" i="3"/>
  <c r="C65" i="3"/>
  <c r="P65" i="3"/>
  <c r="J17" i="3"/>
  <c r="Q43" i="3"/>
  <c r="Q65" i="3"/>
  <c r="P23" i="3"/>
  <c r="K65" i="3"/>
  <c r="F65" i="3"/>
  <c r="D23" i="3"/>
  <c r="Q23" i="3"/>
  <c r="O23" i="3"/>
  <c r="H33" i="3"/>
  <c r="G43" i="3"/>
  <c r="L43" i="3"/>
  <c r="G65" i="3"/>
  <c r="C23" i="3"/>
  <c r="M43" i="3"/>
  <c r="G23" i="3"/>
  <c r="J33" i="3"/>
  <c r="Q33" i="3"/>
  <c r="O17" i="3"/>
  <c r="K33" i="3"/>
  <c r="F33" i="3"/>
  <c r="J65" i="3"/>
  <c r="D87" i="2"/>
  <c r="Q128" i="2"/>
  <c r="Q127" i="2" s="1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P125" i="2"/>
  <c r="P116" i="2"/>
  <c r="Q144" i="2"/>
  <c r="Q142" i="2"/>
  <c r="Q141" i="2"/>
  <c r="Q140" i="2"/>
  <c r="Q138" i="2"/>
  <c r="Q137" i="2"/>
  <c r="Q136" i="2"/>
  <c r="Q130" i="2"/>
  <c r="Q126" i="2"/>
  <c r="Q124" i="2"/>
  <c r="Q123" i="2"/>
  <c r="Q122" i="2"/>
  <c r="Q121" i="2"/>
  <c r="Q118" i="2"/>
  <c r="Q117" i="2"/>
  <c r="Q115" i="2"/>
  <c r="Q113" i="2"/>
  <c r="Q112" i="2"/>
  <c r="Q111" i="2"/>
  <c r="Q109" i="2"/>
  <c r="Q108" i="2"/>
  <c r="Q107" i="2"/>
  <c r="Q106" i="2"/>
  <c r="Q105" i="2"/>
  <c r="Q102" i="2"/>
  <c r="Q101" i="2"/>
  <c r="Q100" i="2"/>
  <c r="Q99" i="2"/>
  <c r="Q98" i="2"/>
  <c r="Q97" i="2"/>
  <c r="Q96" i="2"/>
  <c r="Q94" i="2"/>
  <c r="Q93" i="2"/>
  <c r="Q91" i="2"/>
  <c r="Q90" i="2"/>
  <c r="Q89" i="2"/>
  <c r="Q88" i="2"/>
  <c r="Q86" i="2"/>
  <c r="Q85" i="2"/>
  <c r="Q84" i="2"/>
  <c r="Q83" i="2"/>
  <c r="Q81" i="2"/>
  <c r="Q80" i="2"/>
  <c r="Q79" i="2"/>
  <c r="Q78" i="2"/>
  <c r="Q77" i="2"/>
  <c r="Q76" i="2"/>
  <c r="Q74" i="2"/>
  <c r="Q73" i="2"/>
  <c r="Q72" i="2"/>
  <c r="Q71" i="2"/>
  <c r="Q69" i="2"/>
  <c r="Q68" i="2"/>
  <c r="Q67" i="2"/>
  <c r="Q64" i="2"/>
  <c r="Q63" i="2"/>
  <c r="Q61" i="2"/>
  <c r="Q60" i="2"/>
  <c r="Q59" i="2"/>
  <c r="Q58" i="2"/>
  <c r="Q57" i="2"/>
  <c r="Q55" i="2"/>
  <c r="Q54" i="2"/>
  <c r="Q52" i="2"/>
  <c r="Q51" i="2"/>
  <c r="Q49" i="2"/>
  <c r="Q48" i="2"/>
  <c r="Q47" i="2"/>
  <c r="Q46" i="2"/>
  <c r="Q44" i="2"/>
  <c r="Q43" i="2"/>
  <c r="Q41" i="2"/>
  <c r="Q40" i="2"/>
  <c r="Q38" i="2"/>
  <c r="Q37" i="2"/>
  <c r="Q35" i="2"/>
  <c r="Q34" i="2"/>
  <c r="Q33" i="2"/>
  <c r="Q32" i="2"/>
  <c r="Q29" i="2"/>
  <c r="Q28" i="2"/>
  <c r="Q27" i="2"/>
  <c r="Q25" i="2"/>
  <c r="Q21" i="2"/>
  <c r="Q22" i="2"/>
  <c r="Q23" i="2"/>
  <c r="Q20" i="2"/>
  <c r="P143" i="2"/>
  <c r="P139" i="2"/>
  <c r="P135" i="2"/>
  <c r="P129" i="2"/>
  <c r="P119" i="2"/>
  <c r="P95" i="2"/>
  <c r="P92" i="2"/>
  <c r="P87" i="2"/>
  <c r="P82" i="2"/>
  <c r="P75" i="2"/>
  <c r="P70" i="2"/>
  <c r="P66" i="2"/>
  <c r="P62" i="2"/>
  <c r="P56" i="2"/>
  <c r="P53" i="2"/>
  <c r="P50" i="2"/>
  <c r="P42" i="2"/>
  <c r="P39" i="2"/>
  <c r="P36" i="2"/>
  <c r="P31" i="2"/>
  <c r="P24" i="2"/>
  <c r="P18" i="2" s="1"/>
  <c r="O39" i="2"/>
  <c r="O143" i="2"/>
  <c r="O139" i="2"/>
  <c r="O135" i="2"/>
  <c r="O129" i="2"/>
  <c r="O125" i="2"/>
  <c r="O119" i="2"/>
  <c r="O104" i="2"/>
  <c r="O95" i="2"/>
  <c r="O92" i="2"/>
  <c r="O87" i="2"/>
  <c r="O82" i="2"/>
  <c r="O75" i="2"/>
  <c r="O70" i="2"/>
  <c r="O66" i="2"/>
  <c r="O62" i="2"/>
  <c r="O56" i="2"/>
  <c r="O53" i="2"/>
  <c r="O50" i="2"/>
  <c r="O42" i="2"/>
  <c r="O36" i="2"/>
  <c r="O31" i="2"/>
  <c r="O24" i="2"/>
  <c r="O18" i="2" s="1"/>
  <c r="R72" i="4" l="1"/>
  <c r="R65" i="3"/>
  <c r="H53" i="3"/>
  <c r="H67" i="3" s="1"/>
  <c r="R17" i="3"/>
  <c r="K53" i="3"/>
  <c r="K67" i="3" s="1"/>
  <c r="D53" i="3"/>
  <c r="D67" i="3" s="1"/>
  <c r="N53" i="3"/>
  <c r="N67" i="3" s="1"/>
  <c r="P53" i="3"/>
  <c r="P67" i="3" s="1"/>
  <c r="J53" i="3"/>
  <c r="J67" i="3" s="1"/>
  <c r="O53" i="3"/>
  <c r="O67" i="3" s="1"/>
  <c r="Q53" i="3"/>
  <c r="M53" i="3"/>
  <c r="M67" i="3" s="1"/>
  <c r="F53" i="3"/>
  <c r="E53" i="3"/>
  <c r="E67" i="3" s="1"/>
  <c r="R43" i="3"/>
  <c r="R33" i="3"/>
  <c r="Q45" i="2"/>
  <c r="C53" i="3"/>
  <c r="C67" i="3" s="1"/>
  <c r="R23" i="3"/>
  <c r="I53" i="3"/>
  <c r="I67" i="3" s="1"/>
  <c r="L53" i="3"/>
  <c r="L67" i="3" s="1"/>
  <c r="G53" i="3"/>
  <c r="G67" i="3" s="1"/>
  <c r="Q19" i="2"/>
  <c r="Q26" i="2"/>
  <c r="Q110" i="2"/>
  <c r="O103" i="2"/>
  <c r="P103" i="2"/>
  <c r="P145" i="2"/>
  <c r="O65" i="2"/>
  <c r="O30" i="2"/>
  <c r="P65" i="2"/>
  <c r="P30" i="2"/>
  <c r="Q39" i="2"/>
  <c r="O145" i="2"/>
  <c r="Q67" i="3" l="1"/>
  <c r="R53" i="3"/>
  <c r="R67" i="3" s="1"/>
  <c r="O131" i="2"/>
  <c r="O147" i="2" s="1"/>
  <c r="P131" i="2"/>
  <c r="P147" i="2" s="1"/>
  <c r="Q129" i="2"/>
  <c r="N129" i="2"/>
  <c r="M129" i="2"/>
  <c r="L129" i="2"/>
  <c r="K129" i="2"/>
  <c r="J129" i="2"/>
  <c r="I129" i="2"/>
  <c r="H129" i="2"/>
  <c r="G129" i="2"/>
  <c r="F129" i="2"/>
  <c r="E129" i="2"/>
  <c r="D129" i="2"/>
  <c r="N143" i="2" l="1"/>
  <c r="N139" i="2"/>
  <c r="N135" i="2"/>
  <c r="N125" i="2"/>
  <c r="N119" i="2"/>
  <c r="N104" i="2"/>
  <c r="N103" i="2" s="1"/>
  <c r="N95" i="2"/>
  <c r="N92" i="2"/>
  <c r="N87" i="2"/>
  <c r="N82" i="2"/>
  <c r="N75" i="2"/>
  <c r="N70" i="2"/>
  <c r="N66" i="2"/>
  <c r="N62" i="2"/>
  <c r="N56" i="2"/>
  <c r="N53" i="2"/>
  <c r="N50" i="2"/>
  <c r="N42" i="2"/>
  <c r="N39" i="2"/>
  <c r="N36" i="2"/>
  <c r="N31" i="2"/>
  <c r="N24" i="2"/>
  <c r="N18" i="2" s="1"/>
  <c r="N145" i="2" l="1"/>
  <c r="N65" i="2"/>
  <c r="N30" i="2"/>
  <c r="D56" i="2"/>
  <c r="D36" i="2"/>
  <c r="D116" i="2"/>
  <c r="D114" i="2"/>
  <c r="Q62" i="2"/>
  <c r="M62" i="2"/>
  <c r="L62" i="2"/>
  <c r="K62" i="2"/>
  <c r="J62" i="2"/>
  <c r="I62" i="2"/>
  <c r="H62" i="2"/>
  <c r="G62" i="2"/>
  <c r="F62" i="2"/>
  <c r="E62" i="2"/>
  <c r="D62" i="2"/>
  <c r="M143" i="2"/>
  <c r="M139" i="2"/>
  <c r="M135" i="2"/>
  <c r="M125" i="2"/>
  <c r="M119" i="2"/>
  <c r="M104" i="2"/>
  <c r="M95" i="2"/>
  <c r="M92" i="2"/>
  <c r="M87" i="2"/>
  <c r="M82" i="2"/>
  <c r="M75" i="2"/>
  <c r="M70" i="2"/>
  <c r="M66" i="2"/>
  <c r="M56" i="2"/>
  <c r="M53" i="2"/>
  <c r="M50" i="2"/>
  <c r="M42" i="2"/>
  <c r="M39" i="2"/>
  <c r="M36" i="2"/>
  <c r="M31" i="2"/>
  <c r="M24" i="2"/>
  <c r="M18" i="2" s="1"/>
  <c r="M103" i="2" l="1"/>
  <c r="N131" i="2"/>
  <c r="N147" i="2" s="1"/>
  <c r="M145" i="2"/>
  <c r="M65" i="2"/>
  <c r="M30" i="2"/>
  <c r="Q75" i="2"/>
  <c r="M131" i="2" l="1"/>
  <c r="M147" i="2" s="1"/>
  <c r="L143" i="2"/>
  <c r="L139" i="2"/>
  <c r="L135" i="2"/>
  <c r="L125" i="2"/>
  <c r="L119" i="2"/>
  <c r="L104" i="2"/>
  <c r="L95" i="2"/>
  <c r="L92" i="2"/>
  <c r="L87" i="2"/>
  <c r="L82" i="2"/>
  <c r="L75" i="2"/>
  <c r="L70" i="2"/>
  <c r="L66" i="2"/>
  <c r="L56" i="2"/>
  <c r="L53" i="2"/>
  <c r="L50" i="2"/>
  <c r="L42" i="2"/>
  <c r="L39" i="2"/>
  <c r="L36" i="2"/>
  <c r="L31" i="2"/>
  <c r="L24" i="2"/>
  <c r="L18" i="2" s="1"/>
  <c r="L103" i="2" l="1"/>
  <c r="L145" i="2"/>
  <c r="L65" i="2"/>
  <c r="L30" i="2"/>
  <c r="K24" i="2"/>
  <c r="K18" i="2" s="1"/>
  <c r="Q143" i="2"/>
  <c r="K143" i="2"/>
  <c r="J143" i="2"/>
  <c r="I143" i="2"/>
  <c r="H143" i="2"/>
  <c r="G143" i="2"/>
  <c r="F143" i="2"/>
  <c r="E143" i="2"/>
  <c r="D143" i="2"/>
  <c r="C143" i="2"/>
  <c r="K139" i="2"/>
  <c r="J139" i="2"/>
  <c r="I139" i="2"/>
  <c r="H139" i="2"/>
  <c r="G139" i="2"/>
  <c r="F139" i="2"/>
  <c r="E139" i="2"/>
  <c r="D139" i="2"/>
  <c r="C139" i="2"/>
  <c r="K135" i="2"/>
  <c r="J135" i="2"/>
  <c r="I135" i="2"/>
  <c r="H135" i="2"/>
  <c r="G135" i="2"/>
  <c r="F135" i="2"/>
  <c r="E135" i="2"/>
  <c r="D135" i="2"/>
  <c r="C135" i="2"/>
  <c r="Q125" i="2"/>
  <c r="K125" i="2"/>
  <c r="J125" i="2"/>
  <c r="I125" i="2"/>
  <c r="H125" i="2"/>
  <c r="G125" i="2"/>
  <c r="F125" i="2"/>
  <c r="E125" i="2"/>
  <c r="D125" i="2"/>
  <c r="C125" i="2"/>
  <c r="K119" i="2"/>
  <c r="J119" i="2"/>
  <c r="I119" i="2"/>
  <c r="H119" i="2"/>
  <c r="G119" i="2"/>
  <c r="F119" i="2"/>
  <c r="E119" i="2"/>
  <c r="D119" i="2"/>
  <c r="C119" i="2"/>
  <c r="C116" i="2"/>
  <c r="Q114" i="2"/>
  <c r="C114" i="2"/>
  <c r="C110" i="2"/>
  <c r="K104" i="2"/>
  <c r="J104" i="2"/>
  <c r="I104" i="2"/>
  <c r="H104" i="2"/>
  <c r="G104" i="2"/>
  <c r="F104" i="2"/>
  <c r="E104" i="2"/>
  <c r="D104" i="2"/>
  <c r="C104" i="2"/>
  <c r="K95" i="2"/>
  <c r="J95" i="2"/>
  <c r="I95" i="2"/>
  <c r="H95" i="2"/>
  <c r="G95" i="2"/>
  <c r="F95" i="2"/>
  <c r="E95" i="2"/>
  <c r="D95" i="2"/>
  <c r="C95" i="2"/>
  <c r="K92" i="2"/>
  <c r="J92" i="2"/>
  <c r="I92" i="2"/>
  <c r="H92" i="2"/>
  <c r="G92" i="2"/>
  <c r="F92" i="2"/>
  <c r="E92" i="2"/>
  <c r="D92" i="2"/>
  <c r="C92" i="2"/>
  <c r="K87" i="2"/>
  <c r="J87" i="2"/>
  <c r="I87" i="2"/>
  <c r="H87" i="2"/>
  <c r="G87" i="2"/>
  <c r="F87" i="2"/>
  <c r="E87" i="2"/>
  <c r="C87" i="2"/>
  <c r="K82" i="2"/>
  <c r="J82" i="2"/>
  <c r="I82" i="2"/>
  <c r="H82" i="2"/>
  <c r="G82" i="2"/>
  <c r="F82" i="2"/>
  <c r="E82" i="2"/>
  <c r="D82" i="2"/>
  <c r="C82" i="2"/>
  <c r="K75" i="2"/>
  <c r="J75" i="2"/>
  <c r="I75" i="2"/>
  <c r="H75" i="2"/>
  <c r="G75" i="2"/>
  <c r="F75" i="2"/>
  <c r="E75" i="2"/>
  <c r="D75" i="2"/>
  <c r="C75" i="2"/>
  <c r="K70" i="2"/>
  <c r="J70" i="2"/>
  <c r="I70" i="2"/>
  <c r="H70" i="2"/>
  <c r="G70" i="2"/>
  <c r="F70" i="2"/>
  <c r="E70" i="2"/>
  <c r="D70" i="2"/>
  <c r="C70" i="2"/>
  <c r="K66" i="2"/>
  <c r="J66" i="2"/>
  <c r="I66" i="2"/>
  <c r="H66" i="2"/>
  <c r="G66" i="2"/>
  <c r="F66" i="2"/>
  <c r="E66" i="2"/>
  <c r="D66" i="2"/>
  <c r="C66" i="2"/>
  <c r="C62" i="2"/>
  <c r="K56" i="2"/>
  <c r="J56" i="2"/>
  <c r="I56" i="2"/>
  <c r="H56" i="2"/>
  <c r="G56" i="2"/>
  <c r="F56" i="2"/>
  <c r="E56" i="2"/>
  <c r="C56" i="2"/>
  <c r="K53" i="2"/>
  <c r="J53" i="2"/>
  <c r="I53" i="2"/>
  <c r="H53" i="2"/>
  <c r="G53" i="2"/>
  <c r="F53" i="2"/>
  <c r="E53" i="2"/>
  <c r="D53" i="2"/>
  <c r="C53" i="2"/>
  <c r="K50" i="2"/>
  <c r="J50" i="2"/>
  <c r="I50" i="2"/>
  <c r="H50" i="2"/>
  <c r="G50" i="2"/>
  <c r="F50" i="2"/>
  <c r="E50" i="2"/>
  <c r="D50" i="2"/>
  <c r="C50" i="2"/>
  <c r="C45" i="2"/>
  <c r="K42" i="2"/>
  <c r="J42" i="2"/>
  <c r="I42" i="2"/>
  <c r="H42" i="2"/>
  <c r="G42" i="2"/>
  <c r="F42" i="2"/>
  <c r="E42" i="2"/>
  <c r="D42" i="2"/>
  <c r="C42" i="2"/>
  <c r="K39" i="2"/>
  <c r="J39" i="2"/>
  <c r="I39" i="2"/>
  <c r="H39" i="2"/>
  <c r="G39" i="2"/>
  <c r="F39" i="2"/>
  <c r="E39" i="2"/>
  <c r="D39" i="2"/>
  <c r="C39" i="2"/>
  <c r="K36" i="2"/>
  <c r="J36" i="2"/>
  <c r="I36" i="2"/>
  <c r="H36" i="2"/>
  <c r="G36" i="2"/>
  <c r="F36" i="2"/>
  <c r="E36" i="2"/>
  <c r="C36" i="2"/>
  <c r="K31" i="2"/>
  <c r="J31" i="2"/>
  <c r="I31" i="2"/>
  <c r="H31" i="2"/>
  <c r="G31" i="2"/>
  <c r="F31" i="2"/>
  <c r="E31" i="2"/>
  <c r="D31" i="2"/>
  <c r="C31" i="2"/>
  <c r="C26" i="2"/>
  <c r="Q24" i="2"/>
  <c r="Q18" i="2" s="1"/>
  <c r="J24" i="2"/>
  <c r="J18" i="2" s="1"/>
  <c r="I24" i="2"/>
  <c r="I18" i="2" s="1"/>
  <c r="H24" i="2"/>
  <c r="H18" i="2" s="1"/>
  <c r="G24" i="2"/>
  <c r="G18" i="2" s="1"/>
  <c r="F24" i="2"/>
  <c r="F18" i="2" s="1"/>
  <c r="E24" i="2"/>
  <c r="E18" i="2" s="1"/>
  <c r="D24" i="2"/>
  <c r="D18" i="2" s="1"/>
  <c r="C24" i="2"/>
  <c r="C19" i="2"/>
  <c r="G103" i="2" l="1"/>
  <c r="H103" i="2"/>
  <c r="F103" i="2"/>
  <c r="C103" i="2"/>
  <c r="I103" i="2"/>
  <c r="J103" i="2"/>
  <c r="K103" i="2"/>
  <c r="D103" i="2"/>
  <c r="E103" i="2"/>
  <c r="D65" i="2"/>
  <c r="L131" i="2"/>
  <c r="L147" i="2" s="1"/>
  <c r="I65" i="2"/>
  <c r="E30" i="2"/>
  <c r="Q139" i="2"/>
  <c r="E145" i="2"/>
  <c r="Q116" i="2"/>
  <c r="I145" i="2"/>
  <c r="E65" i="2"/>
  <c r="H30" i="2"/>
  <c r="D30" i="2"/>
  <c r="I30" i="2"/>
  <c r="Q53" i="2"/>
  <c r="Q135" i="2"/>
  <c r="C65" i="2"/>
  <c r="J145" i="2"/>
  <c r="J65" i="2"/>
  <c r="G65" i="2"/>
  <c r="F30" i="2"/>
  <c r="J30" i="2"/>
  <c r="H65" i="2"/>
  <c r="C145" i="2"/>
  <c r="G145" i="2"/>
  <c r="K145" i="2"/>
  <c r="F65" i="2"/>
  <c r="F145" i="2"/>
  <c r="C18" i="2"/>
  <c r="C30" i="2"/>
  <c r="G30" i="2"/>
  <c r="D145" i="2"/>
  <c r="H145" i="2"/>
  <c r="Q119" i="2"/>
  <c r="Q87" i="2"/>
  <c r="Q66" i="2"/>
  <c r="Q50" i="2"/>
  <c r="Q42" i="2"/>
  <c r="Q36" i="2"/>
  <c r="Q104" i="2"/>
  <c r="Q95" i="2"/>
  <c r="Q92" i="2"/>
  <c r="K65" i="2"/>
  <c r="Q82" i="2"/>
  <c r="Q70" i="2"/>
  <c r="Q56" i="2"/>
  <c r="K30" i="2"/>
  <c r="Q31" i="2"/>
  <c r="D133" i="2" l="1"/>
  <c r="D131" i="2"/>
  <c r="D147" i="2" s="1"/>
  <c r="Q103" i="2"/>
  <c r="I131" i="2"/>
  <c r="I147" i="2" s="1"/>
  <c r="Q145" i="2"/>
  <c r="F131" i="2"/>
  <c r="F147" i="2" s="1"/>
  <c r="E131" i="2"/>
  <c r="H131" i="2"/>
  <c r="H147" i="2" s="1"/>
  <c r="G131" i="2"/>
  <c r="G147" i="2" s="1"/>
  <c r="C131" i="2"/>
  <c r="J131" i="2"/>
  <c r="J147" i="2" s="1"/>
  <c r="K131" i="2"/>
  <c r="Q65" i="2"/>
  <c r="Q30" i="2"/>
  <c r="K147" i="2" l="1"/>
  <c r="C147" i="2"/>
  <c r="Q131" i="2"/>
  <c r="Q14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P16" authorId="0" shapeId="0" xr:uid="{4E040BDC-F602-4D8E-A049-61D8F4DEC76D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Q15" authorId="0" shapeId="0" xr:uid="{36203F9B-7985-4B83-8200-B9B328993700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Q15" authorId="0" shapeId="0" xr:uid="{538622D9-4E6F-4947-85A8-944EA9E68CDA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  <comment ref="I26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<sst xmlns="http://schemas.openxmlformats.org/spreadsheetml/2006/main" count="522" uniqueCount="308">
  <si>
    <t>UNIDAD TÉCNICA EJECUTORA DE TITULACIÓN DE TERRENOS DEL ESTADO</t>
  </si>
  <si>
    <t xml:space="preserve">DEPARTAMENTO ADMINISTRATIVO Y FINANCIERO </t>
  </si>
  <si>
    <t>DIVISIÓN FINANCIERA</t>
  </si>
  <si>
    <t>EJECUCIÓN DE GASTOS Y APLICACIONES FINANCIERAS ENERO 2023</t>
  </si>
  <si>
    <t>VALORES EN RD$</t>
  </si>
  <si>
    <t>Detalle</t>
  </si>
  <si>
    <t>Presupuesto Inicial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</si>
  <si>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</si>
  <si>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</si>
  <si>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</si>
  <si>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</si>
  <si>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</si>
  <si>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</si>
  <si>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</si>
  <si>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</si>
  <si>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</si>
  <si>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</si>
  <si>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</si>
  <si>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</si>
  <si>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</si>
  <si>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</si>
  <si>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2.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</si>
  <si>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</si>
  <si>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</si>
  <si>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</si>
  <si>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</si>
  <si>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</si>
  <si>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</si>
  <si>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2.1.1.2</t>
  </si>
  <si>
    <t>Remuneraciones al personal de caracter temporal</t>
  </si>
  <si>
    <t>2.1.1.4</t>
  </si>
  <si>
    <t>Sueldo Anual No. 13</t>
  </si>
  <si>
    <t>2.1.1.5</t>
  </si>
  <si>
    <t>Prestaciones económicas</t>
  </si>
  <si>
    <t>2.1.2</t>
  </si>
  <si>
    <t>SOBRESUELDOS</t>
  </si>
  <si>
    <t>2.1.2.2</t>
  </si>
  <si>
    <t>Compensación</t>
  </si>
  <si>
    <t>2.1.5</t>
  </si>
  <si>
    <t>CONTRIBUCIONES A LA SEGURIDAD SOCIAL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</si>
  <si>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</si>
  <si>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</si>
  <si>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</si>
  <si>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</si>
  <si>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</si>
  <si>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</si>
  <si>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CONTRATACIÓN DE SERVICIOS</t>
  </si>
  <si>
    <t>2.2.1</t>
  </si>
  <si>
    <t>SERVICIOS BÁSICOS</t>
  </si>
  <si>
    <t>2.2.1.2</t>
  </si>
  <si>
    <t>Servicios telefónico de larga distancia</t>
  </si>
  <si>
    <t>2.2.1.3</t>
  </si>
  <si>
    <t>Teléfono local</t>
  </si>
  <si>
    <t>2.2.1.5</t>
  </si>
  <si>
    <t>Servicio de internet y televisión por cable</t>
  </si>
  <si>
    <t>2.2.1.6</t>
  </si>
  <si>
    <t>Electricidad</t>
  </si>
  <si>
    <t>2.2.2</t>
  </si>
  <si>
    <t>PUBLICIDAD, IMPRESIÓN Y ENCUADERNACIÓN</t>
  </si>
  <si>
    <t>2.2.2.1</t>
  </si>
  <si>
    <t>Publicidad y propaganda</t>
  </si>
  <si>
    <t>2.2.2.2</t>
  </si>
  <si>
    <t>Impresión, encuadernación y rotulación</t>
  </si>
  <si>
    <t>2.2.3</t>
  </si>
  <si>
    <t>VIÁTICOS</t>
  </si>
  <si>
    <t>2.2.3.1</t>
  </si>
  <si>
    <t>Viáticos dentro del país</t>
  </si>
  <si>
    <t>2.2.3.2</t>
  </si>
  <si>
    <t>Viáticos fuera del país</t>
  </si>
  <si>
    <t>2.2.4</t>
  </si>
  <si>
    <t>TRANSPORTE Y ALMACENAJE</t>
  </si>
  <si>
    <t>2.2.4.1</t>
  </si>
  <si>
    <t>Pasajes y gastos de transporte</t>
  </si>
  <si>
    <t>2.2.4.4</t>
  </si>
  <si>
    <t>Peaje</t>
  </si>
  <si>
    <t>2.2.5</t>
  </si>
  <si>
    <t xml:space="preserve">ALQUILERES Y RENTAS   </t>
  </si>
  <si>
    <t>2.2.5.1</t>
  </si>
  <si>
    <t>Alquileres y rentas de edificaciones y locales</t>
  </si>
  <si>
    <t>2.2.5.3</t>
  </si>
  <si>
    <t>Alquileres de equipos</t>
  </si>
  <si>
    <t>2.2.5.4</t>
  </si>
  <si>
    <t>Alquileres de equipos de transporte, tracción y elevación</t>
  </si>
  <si>
    <t>2.2.5.9</t>
  </si>
  <si>
    <t>Derecho de uso</t>
  </si>
  <si>
    <t>2.2.6</t>
  </si>
  <si>
    <t xml:space="preserve">SEGUROS  </t>
  </si>
  <si>
    <t>2.2.6.2</t>
  </si>
  <si>
    <t>Seguro de bienes muebles</t>
  </si>
  <si>
    <t>2.2.6.3</t>
  </si>
  <si>
    <t>Seguros de personas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</si>
  <si>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</si>
  <si>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</si>
  <si>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</si>
  <si>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</si>
  <si>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2.2.7.2</t>
  </si>
  <si>
    <t>Mantenimiento y reparación de maquinarias y equipos</t>
  </si>
  <si>
    <t>2.2.8</t>
  </si>
  <si>
    <t>OTROS SERVICIOS NO INCLUIDOS EN CONCEPTOS ANTERIORES</t>
  </si>
  <si>
    <t>2.2.8.2</t>
  </si>
  <si>
    <t>Comisiones y gastos</t>
  </si>
  <si>
    <t>2.2.8.5</t>
  </si>
  <si>
    <t>Fumigación, lavandería, limpieza e higiene</t>
  </si>
  <si>
    <t>2.2.8.6</t>
  </si>
  <si>
    <t>Servicio de organización de eventos, festividades y actividades de entretenimiento</t>
  </si>
  <si>
    <t>2.2.8.7</t>
  </si>
  <si>
    <t>Servicios técnicos y profesionales</t>
  </si>
  <si>
    <t>2.2.8.8</t>
  </si>
  <si>
    <t>Impuestos, derechos y tasas</t>
  </si>
  <si>
    <t>2.2.9</t>
  </si>
  <si>
    <t>OTRAS CONTRATACIONES DE SERVICIOS</t>
  </si>
  <si>
    <t>2.2.9.1</t>
  </si>
  <si>
    <t>Otras contrataciones de servicios</t>
  </si>
  <si>
    <t>2.2.9.2</t>
  </si>
  <si>
    <t>Servicios de alimentación</t>
  </si>
  <si>
    <t xml:space="preserve">MATERIALES Y SUMINISTROS </t>
  </si>
  <si>
    <t>2.3.1</t>
  </si>
  <si>
    <t>ALIMENTOS Y PRODUCTOS AGROFORESTALES</t>
  </si>
  <si>
    <t>2.3.1.1</t>
  </si>
  <si>
    <t>Alimentos y bebidas para personas</t>
  </si>
  <si>
    <t>2.3.1.3</t>
  </si>
  <si>
    <t>Productos agroforestales y pecuarios</t>
  </si>
  <si>
    <t>2.3.1.4</t>
  </si>
  <si>
    <t>Madera, corcho y sus manufacturas</t>
  </si>
  <si>
    <t>2.3.2</t>
  </si>
  <si>
    <t>TEXTILES Y VESTUARIOS</t>
  </si>
  <si>
    <t>2.3.2.1</t>
  </si>
  <si>
    <t>Hilados, fibras, telas, y útiles de costura</t>
  </si>
  <si>
    <t>2.3.2.2</t>
  </si>
  <si>
    <t>Acabados textiles</t>
  </si>
  <si>
    <t>2.3.2.3</t>
  </si>
  <si>
    <t>Prendas y accesorios de vestir</t>
  </si>
  <si>
    <t>2.3.2.4</t>
  </si>
  <si>
    <t>Calzados</t>
  </si>
  <si>
    <t>2.3.3</t>
  </si>
  <si>
    <t>PAPEL, CARTÓN E IMPRESOS</t>
  </si>
  <si>
    <t>2.3.3.1</t>
  </si>
  <si>
    <t>Papel de escritorio</t>
  </si>
  <si>
    <t>2.3.3.2</t>
  </si>
  <si>
    <t>Papel y cartón</t>
  </si>
  <si>
    <t>2.3.3.3</t>
  </si>
  <si>
    <t>Productos de artes gráficas</t>
  </si>
  <si>
    <t>2.3.3.4</t>
  </si>
  <si>
    <t>Libros, revistas y periódicos</t>
  </si>
  <si>
    <t>2.3.3.5</t>
  </si>
  <si>
    <t>Textos de enseñanza</t>
  </si>
  <si>
    <t>2.3.3.6</t>
  </si>
  <si>
    <t>Especies timbradas y valoradas</t>
  </si>
  <si>
    <t>2.3.5</t>
  </si>
  <si>
    <t>CUERO, CAUCHO Y PLÁSTICO</t>
  </si>
  <si>
    <t>2.3.5.2</t>
  </si>
  <si>
    <t>Productos de cuero</t>
  </si>
  <si>
    <t>2.3.5.3</t>
  </si>
  <si>
    <t>Llantas y neumáticos</t>
  </si>
  <si>
    <t>2.3.5.4</t>
  </si>
  <si>
    <t>Artículos de caucho</t>
  </si>
  <si>
    <t>2.3.5.5</t>
  </si>
  <si>
    <t>Plástico</t>
  </si>
  <si>
    <t>2.3.6</t>
  </si>
  <si>
    <t>PRODUCTOS DE MINERALES, METÁLICOS Y NO METÁLICOS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</si>
  <si>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</si>
  <si>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</si>
  <si>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</si>
  <si>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</si>
  <si>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</si>
  <si>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metálicos y sus derivados</t>
  </si>
  <si>
    <t>2.3.6.4</t>
  </si>
  <si>
    <t>Minerales</t>
  </si>
  <si>
    <t>2.3.7</t>
  </si>
  <si>
    <t>COMBUSTIBLE, LUBRICANTES, PRODUCTOS QUÍMICOS Y CONEXOS</t>
  </si>
  <si>
    <t>2.3.7.1</t>
  </si>
  <si>
    <t>Combustibles y lubricantes</t>
  </si>
  <si>
    <t>2.3.7.2</t>
  </si>
  <si>
    <t>Productos químicos y conexos</t>
  </si>
  <si>
    <t>2.3.9</t>
  </si>
  <si>
    <t>Productos y útiles varios</t>
  </si>
  <si>
    <t>2.3.9.1</t>
  </si>
  <si>
    <t>Útiles y materiales de limpieza e higiene</t>
  </si>
  <si>
    <t>2.3.9.2</t>
  </si>
  <si>
    <t>Útiles y materiales de escritorio, oficina, informática, escolares y de enseñanza</t>
  </si>
  <si>
    <t>2.3.9.3</t>
  </si>
  <si>
    <t>Útiles menores médico, quirúrgicos o de laboratorio</t>
  </si>
  <si>
    <t>2.3.9.5</t>
  </si>
  <si>
    <t>Útiles de cocina y comedor</t>
  </si>
  <si>
    <t>2.3.9.6</t>
  </si>
  <si>
    <t>Productos eléctricos y afines</t>
  </si>
  <si>
    <t>2.3.9.8</t>
  </si>
  <si>
    <t>Repuestos y accesorios menores</t>
  </si>
  <si>
    <t>2.3.9.9</t>
  </si>
  <si>
    <t>Productos y útiles varios no identificados precedentemente (n.i.p.)</t>
  </si>
  <si>
    <t>BIENES MUEBLES, INMUEBLES E INTANGIBLES</t>
  </si>
  <si>
    <t>2.6.1</t>
  </si>
  <si>
    <t xml:space="preserve">MOBILIARIO Y EQUIPO   </t>
  </si>
  <si>
    <t>2.6.1.1</t>
  </si>
  <si>
    <t>Muebles, equipos de oficina y estantería</t>
  </si>
  <si>
    <t>2.6.1.2</t>
  </si>
  <si>
    <t>Muebles de alojamiento</t>
  </si>
  <si>
    <t>2.6.1.3</t>
  </si>
  <si>
    <t>Equipos de tecnología de la información y comunicación</t>
  </si>
  <si>
    <t>2.6.1.4</t>
  </si>
  <si>
    <t>Electrodomésticos</t>
  </si>
  <si>
    <t>2.6.1.9</t>
  </si>
  <si>
    <t>Otros mobiliarios y Equipos no identificados Precedentemente</t>
  </si>
  <si>
    <t>2.6.2</t>
  </si>
  <si>
    <t>MOBILIARIOS Y EQUIPOS DE AUDIO, AUDIOVISUAL, RECREATIVO Y EDUCACIONAL</t>
  </si>
  <si>
    <t>2.6.2.1</t>
  </si>
  <si>
    <t>Equipos y Aparatos Audiovisuales</t>
  </si>
  <si>
    <t>2.6.2.3</t>
  </si>
  <si>
    <t>Cámaras fotográficas y de video</t>
  </si>
  <si>
    <t>2.6.2.4</t>
  </si>
  <si>
    <t>Mobiliario y equipo educacional y recreativo</t>
  </si>
  <si>
    <t>2.6.3</t>
  </si>
  <si>
    <t>EQUIPO E INSTRUMENTAL, CIENTÍFICO Y LABORATORIO</t>
  </si>
  <si>
    <t>2.6.3.4</t>
  </si>
  <si>
    <t>Equipos e instrumentos de medición científica</t>
  </si>
  <si>
    <t>2.6.4</t>
  </si>
  <si>
    <t>VEHÍCULOS Y EQUIPOS DE TRANSPORTE, TRACCIÓN Y ELEVACIÓN</t>
  </si>
  <si>
    <t>2.6.4.1</t>
  </si>
  <si>
    <t>Automóviles y camiones</t>
  </si>
  <si>
    <t>2.6.4.8</t>
  </si>
  <si>
    <t>Otros equipos de transporte</t>
  </si>
  <si>
    <t>2.6.5</t>
  </si>
  <si>
    <t>MAQUINARIAS, OTROS EQUIPOS Y HERRAMIENTAS</t>
  </si>
  <si>
    <t>2.6.5.4</t>
  </si>
  <si>
    <t>Sistemas y equipos de climatización</t>
  </si>
  <si>
    <t>2.6.5.5</t>
  </si>
  <si>
    <t>Equipo de comunicación, telecomunicaciones y señalamiento</t>
  </si>
  <si>
    <t>2.6.5.6</t>
  </si>
  <si>
    <t>Equipo de generación eléctrica y a fines</t>
  </si>
  <si>
    <t>2.6.5.7</t>
  </si>
  <si>
    <t>Máquinas-Herramientas</t>
  </si>
  <si>
    <t>2.6.5.8</t>
  </si>
  <si>
    <t xml:space="preserve">Otros equipos   </t>
  </si>
  <si>
    <t>2.6.6</t>
  </si>
  <si>
    <t>EQUIPOS DE DEFENSA Y SEGURIDAD</t>
  </si>
  <si>
    <t>2.6.6.2</t>
  </si>
  <si>
    <t>Equipos de seguridad</t>
  </si>
  <si>
    <t>2.6.8</t>
  </si>
  <si>
    <t>BIEES INTANGIBLES</t>
  </si>
  <si>
    <t>2.6.8.3</t>
  </si>
  <si>
    <t>Programas de informática y base de datos</t>
  </si>
  <si>
    <t>2.6.9</t>
  </si>
  <si>
    <t>EDIFICIOS, ESTRUCTURAS, TIERRAS, TERRENOS Y OBJETOS DE VALOR</t>
  </si>
  <si>
    <t>2.6.9.6</t>
  </si>
  <si>
    <t>Accesorios para edificaciones residenciales y no residenciales</t>
  </si>
  <si>
    <t>TOTAL GASTOS</t>
  </si>
  <si>
    <t>4  APLICACIONES FINANCIERAS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</si>
  <si>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</si>
  <si>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</si>
  <si>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</si>
  <si>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</si>
  <si>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</si>
  <si>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</si>
  <si>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</si>
  <si>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</si>
  <si>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</si>
  <si>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</si>
  <si>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</si>
  <si>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</si>
  <si>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</si>
  <si>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APLICACIONES FINANCIERAS</t>
  </si>
  <si>
    <t>TOTAL GASTOS Y APLICACIONES FINANCIERAS</t>
  </si>
  <si>
    <t xml:space="preserve"> -   </t>
  </si>
  <si>
    <t xml:space="preserve">              Preparado por</t>
  </si>
  <si>
    <t>Revisado por</t>
  </si>
  <si>
    <t>_____________________________</t>
  </si>
  <si>
    <t xml:space="preserve">      Arosa Echenique</t>
  </si>
  <si>
    <t>Mildred Rodríguez</t>
  </si>
  <si>
    <t xml:space="preserve">       Analista de Presupuesto</t>
  </si>
  <si>
    <t>Encargada Financiera</t>
  </si>
  <si>
    <t xml:space="preserve">       Aprobado por</t>
  </si>
  <si>
    <t>_________________________________</t>
  </si>
  <si>
    <t>José Mañón Mañón</t>
  </si>
  <si>
    <t xml:space="preserve">                                                                        Encargado Administrativo y Financiero</t>
  </si>
  <si>
    <t>EJECUCIÓN DE GASTOS Y APLICACIONES FINANCIERAS FEBRERO 2023</t>
  </si>
  <si>
    <t>Presupuesto Vigente</t>
  </si>
  <si>
    <t xml:space="preserve">          2.1.3 </t>
  </si>
  <si>
    <t>DIETAS Y GASTOS DE REPRESENTACION</t>
  </si>
  <si>
    <t xml:space="preserve">          2.1.4</t>
  </si>
  <si>
    <t>GRATIFICACIONES Y BONIFICACIONES</t>
  </si>
  <si>
    <t xml:space="preserve">          2.3.4</t>
  </si>
  <si>
    <t>PRODUCTOS FARMACEUTICOS</t>
  </si>
  <si>
    <t xml:space="preserve">          2.3.8</t>
  </si>
  <si>
    <t>GASTOS QUE SE ASIGNARAN EJERCICIO (ART. 32 Y 33 LEY 423-06)</t>
  </si>
  <si>
    <t xml:space="preserve">          2.6.7</t>
  </si>
  <si>
    <t>ACTIVOS BIOLOGICOS CULTIVABLES</t>
  </si>
  <si>
    <t>Aprobado por</t>
  </si>
  <si>
    <t>Encargado Administrativo y Financiero</t>
  </si>
  <si>
    <t xml:space="preserve">2.1.3 </t>
  </si>
  <si>
    <t>2.1.4</t>
  </si>
  <si>
    <t>2.3.4</t>
  </si>
  <si>
    <t>2.3.8</t>
  </si>
  <si>
    <t>PRODUCTOS Y ÚTILES VARIOS</t>
  </si>
  <si>
    <t>BIENES INTANGIBLES</t>
  </si>
  <si>
    <t>Preparado por</t>
  </si>
  <si>
    <t>Arosa Echenique</t>
  </si>
  <si>
    <t>Analista de Presupuesto</t>
  </si>
  <si>
    <t>_______________________________________________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</si>
  <si>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</si>
  <si>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</si>
  <si>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</si>
  <si>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</si>
  <si>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</si>
  <si>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</si>
  <si>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</si>
  <si>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</si>
  <si>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GASTOS QUE SE ASIGNARAN EJERC. P/ INVERSION (ART. 32 Y 33 LEY 423-06)</t>
  </si>
  <si>
    <t>EJECUCIÓN DE GASTOS Y APLICACIONES FINANCIERAS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</si>
</sst>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00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70C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9"/>
      <color rgb="FF00000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16"/>
      <color theme="1"/>
      <name val="Tahoma"/>
      <family val="2"/>
    </font>
    <font>
      <sz val="9"/>
      <color indexed="81"/>
      <name val="Tahoma"/>
      <family val="2"/>
    </font>
    <font>
      <sz val="16"/>
      <name val="Tahoma"/>
      <family val="2"/>
    </font>
    <font>
      <sz val="12"/>
      <color theme="1"/>
      <name val="Tahoma"/>
      <family val="2"/>
    </font>
    <font>
      <sz val="12"/>
      <name val="Tahoma"/>
      <family val="2"/>
    </font>
    <font>
      <b/>
      <sz val="12"/>
      <color rgb="FF0070C0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b/>
      <sz val="12"/>
      <color rgb="FF000000"/>
      <name val="Tahoma"/>
      <family val="2"/>
    </font>
    <font>
      <b/>
      <sz val="12"/>
      <name val="Tahoma"/>
      <family val="2"/>
    </font>
    <font>
      <sz val="12"/>
      <color theme="1"/>
      <name val="Calibri"/>
      <family val="2"/>
      <scheme val="minor"/>
    </font>
    <font>
      <sz val="12"/>
      <color rgb="FF000000"/>
      <name val="Tahoma"/>
      <family val="2"/>
    </font>
    <font>
      <sz val="18"/>
      <color theme="1"/>
      <name val="Tahoma"/>
      <family val="2"/>
    </font>
    <font>
      <sz val="18"/>
      <name val="Tahoma"/>
      <family val="2"/>
    </font>
    <font>
      <sz val="18"/>
      <color theme="1"/>
      <name val="Calibri"/>
      <family val="2"/>
      <scheme val="minor"/>
    </font>
    <font>
      <u/>
      <sz val="18"/>
      <color theme="1"/>
      <name val="Tahoma"/>
      <family val="2"/>
    </font>
    <font>
      <u/>
      <sz val="18"/>
      <color theme="1"/>
      <name val="Calibri"/>
      <family val="2"/>
      <scheme val="minor"/>
    </font>
    <font>
      <b/>
      <sz val="18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left" vertical="center"/>
    </xf>
    <xf numFmtId="43" fontId="5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43" fontId="6" fillId="3" borderId="0" xfId="1" applyFont="1" applyFill="1" applyAlignment="1">
      <alignment horizontal="center" vertical="center" shrinkToFit="1"/>
    </xf>
    <xf numFmtId="0" fontId="7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43" fontId="4" fillId="4" borderId="0" xfId="1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3" fontId="9" fillId="0" borderId="0" xfId="1" applyFont="1" applyFill="1" applyAlignment="1">
      <alignment horizontal="right" vertical="center" shrinkToFit="1"/>
    </xf>
    <xf numFmtId="43" fontId="9" fillId="0" borderId="0" xfId="1" applyFont="1" applyAlignment="1">
      <alignment horizontal="right" vertical="center" shrinkToFit="1"/>
    </xf>
    <xf numFmtId="43" fontId="3" fillId="0" borderId="0" xfId="1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43" fontId="4" fillId="3" borderId="0" xfId="0" applyNumberFormat="1" applyFont="1" applyFill="1" applyAlignment="1">
      <alignment vertical="center"/>
    </xf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4" borderId="0" xfId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/>
    </xf>
    <xf numFmtId="43" fontId="4" fillId="3" borderId="0" xfId="1" applyFont="1" applyFill="1" applyAlignment="1">
      <alignment horizontal="right" vertical="center"/>
    </xf>
    <xf numFmtId="43" fontId="4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43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horizontal="right" vertical="center"/>
    </xf>
    <xf numFmtId="0" fontId="10" fillId="0" borderId="0" xfId="0" applyFont="1"/>
    <xf numFmtId="43" fontId="4" fillId="5" borderId="0" xfId="1" applyFont="1" applyFill="1" applyAlignment="1">
      <alignment horizontal="right" vertical="center"/>
    </xf>
    <xf numFmtId="0" fontId="3" fillId="0" borderId="4" xfId="0" applyFont="1" applyBorder="1" applyAlignment="1">
      <alignment vertical="center"/>
    </xf>
    <xf numFmtId="49" fontId="4" fillId="6" borderId="0" xfId="0" applyNumberFormat="1" applyFont="1" applyFill="1" applyAlignment="1">
      <alignment horizontal="left" vertical="center"/>
    </xf>
    <xf numFmtId="0" fontId="4" fillId="6" borderId="0" xfId="0" applyFont="1" applyFill="1" applyAlignment="1">
      <alignment vertical="center"/>
    </xf>
    <xf numFmtId="43" fontId="6" fillId="6" borderId="0" xfId="1" applyFont="1" applyFill="1" applyAlignment="1">
      <alignment horizontal="right" vertical="center" shrinkToFit="1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49" fontId="12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3" fontId="4" fillId="3" borderId="0" xfId="1" applyFont="1" applyFill="1" applyAlignment="1">
      <alignment vertical="center"/>
    </xf>
    <xf numFmtId="0" fontId="0" fillId="0" borderId="4" xfId="0" applyBorder="1"/>
    <xf numFmtId="49" fontId="1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3" fontId="8" fillId="0" borderId="0" xfId="1" applyFont="1" applyAlignment="1">
      <alignment horizontal="left" vertical="center"/>
    </xf>
    <xf numFmtId="43" fontId="7" fillId="6" borderId="0" xfId="1" applyFont="1" applyFill="1" applyAlignment="1">
      <alignment horizontal="right" vertical="center" shrinkToFit="1"/>
    </xf>
    <xf numFmtId="43" fontId="8" fillId="0" borderId="0" xfId="1" applyFont="1" applyFill="1" applyAlignment="1">
      <alignment horizontal="left"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43" fontId="7" fillId="5" borderId="0" xfId="0" applyNumberFormat="1" applyFont="1" applyFill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7" borderId="0" xfId="0" applyFont="1" applyFill="1" applyAlignment="1">
      <alignment horizontal="left" vertical="center" wrapText="1"/>
    </xf>
    <xf numFmtId="43" fontId="6" fillId="7" borderId="0" xfId="1" applyFont="1" applyFill="1" applyAlignment="1">
      <alignment horizontal="center" vertical="center" shrinkToFit="1"/>
    </xf>
    <xf numFmtId="43" fontId="7" fillId="7" borderId="0" xfId="1" applyFont="1" applyFill="1" applyAlignment="1">
      <alignment horizontal="center" vertical="center" shrinkToFit="1"/>
    </xf>
    <xf numFmtId="0" fontId="4" fillId="7" borderId="0" xfId="0" applyFont="1" applyFill="1" applyAlignment="1">
      <alignment horizontal="left" vertical="center"/>
    </xf>
    <xf numFmtId="0" fontId="4" fillId="7" borderId="0" xfId="0" applyFont="1" applyFill="1" applyAlignment="1">
      <alignment vertical="center"/>
    </xf>
    <xf numFmtId="43" fontId="4" fillId="7" borderId="0" xfId="0" applyNumberFormat="1" applyFont="1" applyFill="1" applyAlignment="1">
      <alignment vertical="center"/>
    </xf>
    <xf numFmtId="43" fontId="7" fillId="7" borderId="0" xfId="0" applyNumberFormat="1" applyFont="1" applyFill="1" applyAlignment="1">
      <alignment vertical="center"/>
    </xf>
    <xf numFmtId="43" fontId="4" fillId="7" borderId="0" xfId="1" applyFont="1" applyFill="1" applyAlignment="1">
      <alignment vertical="center"/>
    </xf>
    <xf numFmtId="0" fontId="4" fillId="7" borderId="0" xfId="0" applyFont="1" applyFill="1" applyAlignment="1">
      <alignment horizontal="left" vertical="center" wrapText="1"/>
    </xf>
    <xf numFmtId="43" fontId="4" fillId="7" borderId="0" xfId="1" applyFont="1" applyFill="1" applyAlignment="1">
      <alignment horizontal="right" vertical="center"/>
    </xf>
    <xf numFmtId="43" fontId="7" fillId="7" borderId="0" xfId="1" applyFont="1" applyFill="1" applyAlignment="1">
      <alignment horizontal="right" vertical="center"/>
    </xf>
    <xf numFmtId="43" fontId="4" fillId="7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43" fontId="15" fillId="0" borderId="0" xfId="1" applyFont="1" applyAlignment="1">
      <alignment horizontal="left" vertical="center"/>
    </xf>
    <xf numFmtId="43" fontId="16" fillId="0" borderId="0" xfId="1" applyFont="1" applyAlignment="1">
      <alignment horizontal="left" vertical="center"/>
    </xf>
    <xf numFmtId="43" fontId="19" fillId="2" borderId="1" xfId="1" applyFont="1" applyFill="1" applyBorder="1" applyAlignment="1">
      <alignment horizontal="center" vertical="center" wrapText="1"/>
    </xf>
    <xf numFmtId="49" fontId="18" fillId="6" borderId="0" xfId="0" applyNumberFormat="1" applyFont="1" applyFill="1" applyAlignment="1">
      <alignment horizontal="left" vertical="center"/>
    </xf>
    <xf numFmtId="0" fontId="18" fillId="6" borderId="0" xfId="0" applyFont="1" applyFill="1" applyAlignment="1">
      <alignment vertical="center"/>
    </xf>
    <xf numFmtId="43" fontId="20" fillId="6" borderId="0" xfId="1" applyFont="1" applyFill="1" applyAlignment="1">
      <alignment horizontal="right" vertical="center" shrinkToFit="1"/>
    </xf>
    <xf numFmtId="43" fontId="21" fillId="6" borderId="0" xfId="1" applyFont="1" applyFill="1" applyAlignment="1">
      <alignment horizontal="right" vertical="center" shrinkToFit="1"/>
    </xf>
    <xf numFmtId="0" fontId="21" fillId="7" borderId="0" xfId="0" applyFont="1" applyFill="1" applyAlignment="1">
      <alignment horizontal="left" vertical="center" wrapText="1"/>
    </xf>
    <xf numFmtId="43" fontId="20" fillId="7" borderId="0" xfId="1" applyFont="1" applyFill="1" applyAlignment="1">
      <alignment horizontal="center" vertical="center" shrinkToFit="1"/>
    </xf>
    <xf numFmtId="0" fontId="16" fillId="0" borderId="0" xfId="0" applyFont="1" applyAlignment="1">
      <alignment horizontal="left" vertical="center" wrapText="1"/>
    </xf>
    <xf numFmtId="43" fontId="15" fillId="0" borderId="0" xfId="1" applyFont="1" applyFill="1" applyAlignment="1">
      <alignment horizontal="left" vertical="center"/>
    </xf>
    <xf numFmtId="43" fontId="16" fillId="0" borderId="0" xfId="1" applyFont="1" applyFill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8" fillId="7" borderId="0" xfId="0" applyFont="1" applyFill="1" applyAlignment="1">
      <alignment horizontal="left" vertical="center"/>
    </xf>
    <xf numFmtId="0" fontId="18" fillId="7" borderId="0" xfId="0" applyFont="1" applyFill="1" applyAlignment="1">
      <alignment vertical="center"/>
    </xf>
    <xf numFmtId="43" fontId="18" fillId="7" borderId="0" xfId="0" applyNumberFormat="1" applyFont="1" applyFill="1" applyAlignment="1">
      <alignment vertical="center"/>
    </xf>
    <xf numFmtId="43" fontId="15" fillId="0" borderId="0" xfId="1" applyFont="1" applyAlignment="1">
      <alignment vertical="center"/>
    </xf>
    <xf numFmtId="4" fontId="15" fillId="0" borderId="0" xfId="0" applyNumberFormat="1" applyFont="1" applyAlignment="1">
      <alignment vertical="center"/>
    </xf>
    <xf numFmtId="43" fontId="15" fillId="0" borderId="0" xfId="0" applyNumberFormat="1" applyFont="1" applyAlignment="1">
      <alignment vertical="center"/>
    </xf>
    <xf numFmtId="165" fontId="15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164" fontId="15" fillId="0" borderId="0" xfId="0" applyNumberFormat="1" applyFont="1" applyAlignment="1">
      <alignment vertical="center"/>
    </xf>
    <xf numFmtId="0" fontId="18" fillId="7" borderId="0" xfId="0" applyFont="1" applyFill="1" applyAlignment="1">
      <alignment horizontal="left" vertical="center" wrapText="1"/>
    </xf>
    <xf numFmtId="43" fontId="18" fillId="7" borderId="0" xfId="1" applyFont="1" applyFill="1" applyAlignment="1">
      <alignment horizontal="right" vertical="center"/>
    </xf>
    <xf numFmtId="43" fontId="21" fillId="7" borderId="0" xfId="1" applyFont="1" applyFill="1" applyAlignment="1">
      <alignment horizontal="right" vertical="center"/>
    </xf>
    <xf numFmtId="0" fontId="15" fillId="0" borderId="0" xfId="0" applyFont="1" applyAlignment="1">
      <alignment vertical="center" wrapText="1"/>
    </xf>
    <xf numFmtId="43" fontId="15" fillId="0" borderId="0" xfId="1" applyFont="1" applyAlignment="1">
      <alignment horizontal="right" vertical="center"/>
    </xf>
    <xf numFmtId="43" fontId="16" fillId="0" borderId="0" xfId="1" applyFont="1" applyAlignment="1">
      <alignment horizontal="right" vertical="center"/>
    </xf>
    <xf numFmtId="43" fontId="18" fillId="7" borderId="0" xfId="0" applyNumberFormat="1" applyFont="1" applyFill="1" applyAlignment="1">
      <alignment horizontal="right" vertical="center"/>
    </xf>
    <xf numFmtId="43" fontId="23" fillId="0" borderId="0" xfId="1" applyFont="1" applyAlignment="1">
      <alignment horizontal="right" vertical="center" shrinkToFit="1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vertical="center"/>
    </xf>
    <xf numFmtId="43" fontId="18" fillId="5" borderId="0" xfId="0" applyNumberFormat="1" applyFont="1" applyFill="1" applyAlignment="1">
      <alignment vertical="center"/>
    </xf>
    <xf numFmtId="43" fontId="21" fillId="5" borderId="0" xfId="0" applyNumberFormat="1" applyFont="1" applyFill="1" applyAlignment="1">
      <alignment vertical="center"/>
    </xf>
    <xf numFmtId="43" fontId="18" fillId="5" borderId="0" xfId="1" applyFont="1" applyFill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43" fontId="24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4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8" fillId="0" borderId="4" xfId="0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97175</xdr:rowOff>
    </xdr:from>
    <xdr:to>
      <xdr:col>1</xdr:col>
      <xdr:colOff>1858819</xdr:colOff>
      <xdr:row>6</xdr:row>
      <xdr:rowOff>56765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97175"/>
          <a:ext cx="2193637" cy="83415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580160</xdr:colOff>
      <xdr:row>1</xdr:row>
      <xdr:rowOff>2245</xdr:rowOff>
    </xdr:from>
    <xdr:ext cx="1402544" cy="1080142"/>
    <xdr:pic>
      <xdr:nvPicPr>
        <xdr:cNvPr id="4" name="Picture 1">
          <a:extLst>
            <a:ext uri="{FF2B5EF4-FFF2-40B4-BE49-F238E27FC236}">
              <a16:creationId xmlns:a16="http://schemas.microsoft.com/office/drawing/2014/main" id="{2B937942-6F73-46A8-B1B8-E2A127DB8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1" y="149450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97175</xdr:rowOff>
    </xdr:from>
    <xdr:to>
      <xdr:col>1</xdr:col>
      <xdr:colOff>1858819</xdr:colOff>
      <xdr:row>6</xdr:row>
      <xdr:rowOff>56765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434844E0-2462-452F-A5F6-BAC3A997E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97175"/>
          <a:ext cx="2197101" cy="8168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952501</xdr:colOff>
      <xdr:row>0</xdr:row>
      <xdr:rowOff>97495</xdr:rowOff>
    </xdr:from>
    <xdr:ext cx="1402544" cy="1080142"/>
    <xdr:pic>
      <xdr:nvPicPr>
        <xdr:cNvPr id="3" name="Picture 1">
          <a:extLst>
            <a:ext uri="{FF2B5EF4-FFF2-40B4-BE49-F238E27FC236}">
              <a16:creationId xmlns:a16="http://schemas.microsoft.com/office/drawing/2014/main" id="{D148306D-6944-4F18-B9DD-374A3C148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8592" y="97495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1</xdr:row>
      <xdr:rowOff>45220</xdr:rowOff>
    </xdr:from>
    <xdr:to>
      <xdr:col>1</xdr:col>
      <xdr:colOff>1837171</xdr:colOff>
      <xdr:row>6</xdr:row>
      <xdr:rowOff>68310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192425"/>
          <a:ext cx="2193637" cy="83415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10</xdr:col>
      <xdr:colOff>649433</xdr:colOff>
      <xdr:row>0</xdr:row>
      <xdr:rowOff>45538</xdr:rowOff>
    </xdr:from>
    <xdr:ext cx="1402544" cy="1080142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7706" y="45538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R167"/>
  <sheetViews>
    <sheetView showGridLines="0" zoomScale="110" zoomScaleNormal="110" workbookViewId="0">
      <selection activeCell="C24" sqref="C24"/>
    </sheetView>
  </sheetViews>
  <sheetFormatPr baseColWidth="10" defaultColWidth="8.7109375" defaultRowHeight="11.25" x14ac:dyDescent="0.25"/>
  <cols>
    <col min="1" max="1" width="7.7109375" style="2" customWidth="1"/>
    <col min="2" max="2" width="40.5703125" style="1" customWidth="1"/>
    <col min="3" max="3" width="16.85546875" style="1" bestFit="1" customWidth="1"/>
    <col min="4" max="4" width="17.7109375" style="1" bestFit="1" customWidth="1"/>
    <col min="5" max="5" width="15.140625" style="1" customWidth="1"/>
    <col min="6" max="6" width="17.28515625" style="1" hidden="1" customWidth="1"/>
    <col min="7" max="10" width="15.7109375" style="1" hidden="1" customWidth="1"/>
    <col min="11" max="11" width="16.7109375" style="1" hidden="1" customWidth="1"/>
    <col min="12" max="15" width="15.7109375" style="1" hidden="1" customWidth="1"/>
    <col min="16" max="16" width="16.7109375" style="1" hidden="1" customWidth="1"/>
    <col min="17" max="18" width="17.85546875" style="1" bestFit="1" customWidth="1"/>
    <col min="19" max="16384" width="8.7109375" style="1"/>
  </cols>
  <sheetData>
    <row r="2" spans="1:17" ht="19.5" x14ac:dyDescent="0.25">
      <c r="F2" s="42"/>
    </row>
    <row r="4" spans="1:17" ht="3" customHeight="1" x14ac:dyDescent="0.25"/>
    <row r="10" spans="1:17" x14ac:dyDescent="0.25">
      <c r="A10" s="129" t="s">
        <v>0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</row>
    <row r="11" spans="1:17" x14ac:dyDescent="0.25">
      <c r="A11" s="130" t="s">
        <v>1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</row>
    <row r="12" spans="1:17" x14ac:dyDescent="0.25">
      <c r="A12" s="130" t="s">
        <v>2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</row>
    <row r="13" spans="1:17" x14ac:dyDescent="0.25">
      <c r="A13" s="130" t="s">
        <v>3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</row>
    <row r="14" spans="1:17" x14ac:dyDescent="0.25">
      <c r="A14" s="130" t="s">
        <v>4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</row>
    <row r="15" spans="1:17" x14ac:dyDescent="0.25">
      <c r="B15" s="2"/>
      <c r="C15" s="3"/>
      <c r="D15" s="4"/>
      <c r="E15" s="4"/>
      <c r="F15" s="4"/>
      <c r="G15" s="4"/>
      <c r="H15" s="4"/>
      <c r="I15" s="4"/>
      <c r="J15" s="4"/>
    </row>
    <row r="16" spans="1:17" ht="29.1" customHeight="1" x14ac:dyDescent="0.25">
      <c r="A16" s="127" t="s">
        <v>5</v>
      </c>
      <c r="B16" s="128"/>
      <c r="C16" s="5" t="s">
        <v>6</v>
      </c>
      <c r="D16" s="5" t="s">
        <v>7</v>
      </c>
      <c r="E16" s="5" t="s">
        <v>8</v>
      </c>
      <c r="F16" s="5" t="s">
        <v>9</v>
      </c>
      <c r="G16" s="5" t="s">
        <v>10</v>
      </c>
      <c r="H16" s="5" t="s">
        <v>11</v>
      </c>
      <c r="I16" s="5" t="s">
        <v>12</v>
      </c>
      <c r="J16" s="5" t="s">
        <v>13</v>
      </c>
      <c r="K16" s="5" t="s">
        <v>14</v>
      </c>
      <c r="L16" s="5" t="s">
        <v>15</v>
      </c>
      <c r="M16" s="5" t="s">
        <v>16</v>
      </c>
      <c r="N16" s="5" t="s">
        <v>17</v>
      </c>
      <c r="O16" s="5" t="s">
        <v>18</v>
      </c>
      <c r="P16" s="5" t="s">
        <v>19</v>
      </c>
      <c r="Q16" s="5" t="s">
        <v>20</v>
      </c>
    </row>
    <row r="17" spans="1:17" s="6" customFormat="1" ht="19.5" customHeight="1" x14ac:dyDescent="0.25">
      <c r="A17" s="36" t="s">
        <v>21</v>
      </c>
      <c r="B17" s="37" t="s">
        <v>22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ht="25.5" customHeight="1" x14ac:dyDescent="0.25">
      <c r="A18" s="7">
        <v>2.1</v>
      </c>
      <c r="B18" s="7" t="s">
        <v>23</v>
      </c>
      <c r="C18" s="8">
        <f>C19+C24+C26</f>
        <v>306184843</v>
      </c>
      <c r="D18" s="8">
        <f t="shared" ref="D18:Q18" si="0">D19+D24+D26</f>
        <v>35535809.380000003</v>
      </c>
      <c r="E18" s="8">
        <f t="shared" si="0"/>
        <v>22854418.689999998</v>
      </c>
      <c r="F18" s="8">
        <f t="shared" si="0"/>
        <v>0</v>
      </c>
      <c r="G18" s="8">
        <f t="shared" si="0"/>
        <v>0</v>
      </c>
      <c r="H18" s="8">
        <f t="shared" si="0"/>
        <v>0</v>
      </c>
      <c r="I18" s="8">
        <f t="shared" si="0"/>
        <v>0</v>
      </c>
      <c r="J18" s="8">
        <f t="shared" si="0"/>
        <v>0</v>
      </c>
      <c r="K18" s="8">
        <f t="shared" si="0"/>
        <v>0</v>
      </c>
      <c r="L18" s="8">
        <f t="shared" si="0"/>
        <v>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8">
        <f t="shared" si="0"/>
        <v>0</v>
      </c>
      <c r="Q18" s="8">
        <f t="shared" si="0"/>
        <v>22854418.689999998</v>
      </c>
    </row>
    <row r="19" spans="1:17" ht="25.5" customHeight="1" x14ac:dyDescent="0.25">
      <c r="A19" s="9" t="s">
        <v>24</v>
      </c>
      <c r="B19" s="10" t="s">
        <v>25</v>
      </c>
      <c r="C19" s="11">
        <f>SUM(C20:C23)</f>
        <v>229651800</v>
      </c>
      <c r="D19" s="11">
        <f t="shared" ref="D19:Q19" si="1">SUM(D20:D23)</f>
        <v>28744010</v>
      </c>
      <c r="E19" s="11">
        <f t="shared" si="1"/>
        <v>19321546.66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 t="shared" si="1"/>
        <v>0</v>
      </c>
      <c r="K19" s="11">
        <f t="shared" si="1"/>
        <v>0</v>
      </c>
      <c r="L19" s="11">
        <f t="shared" si="1"/>
        <v>0</v>
      </c>
      <c r="M19" s="11">
        <f t="shared" si="1"/>
        <v>0</v>
      </c>
      <c r="N19" s="11">
        <f t="shared" si="1"/>
        <v>0</v>
      </c>
      <c r="O19" s="11">
        <f t="shared" si="1"/>
        <v>0</v>
      </c>
      <c r="P19" s="11">
        <f t="shared" si="1"/>
        <v>0</v>
      </c>
      <c r="Q19" s="11">
        <f t="shared" si="1"/>
        <v>19321546.66</v>
      </c>
    </row>
    <row r="20" spans="1:17" ht="25.5" customHeight="1" x14ac:dyDescent="0.25">
      <c r="A20" s="12" t="s">
        <v>26</v>
      </c>
      <c r="B20" s="13" t="s">
        <v>27</v>
      </c>
      <c r="C20" s="14">
        <v>79707157</v>
      </c>
      <c r="D20" s="15">
        <v>13210043</v>
      </c>
      <c r="E20" s="15">
        <v>7636946.6600000001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>
        <f>SUM(E20:P20)</f>
        <v>7636946.6600000001</v>
      </c>
    </row>
    <row r="21" spans="1:17" ht="25.5" customHeight="1" x14ac:dyDescent="0.25">
      <c r="A21" s="12" t="s">
        <v>28</v>
      </c>
      <c r="B21" s="13" t="s">
        <v>29</v>
      </c>
      <c r="C21" s="14">
        <v>129719803</v>
      </c>
      <c r="D21" s="15">
        <v>13272197</v>
      </c>
      <c r="E21" s="15">
        <v>11684600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>
        <f t="shared" ref="Q21:Q29" si="2">SUM(E21:P21)</f>
        <v>11684600</v>
      </c>
    </row>
    <row r="22" spans="1:17" ht="25.5" customHeight="1" x14ac:dyDescent="0.25">
      <c r="A22" s="12" t="s">
        <v>30</v>
      </c>
      <c r="B22" s="12" t="s">
        <v>31</v>
      </c>
      <c r="C22" s="14">
        <v>18031330</v>
      </c>
      <c r="D22" s="14">
        <v>2261770</v>
      </c>
      <c r="E22" s="14"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5">
        <f t="shared" si="2"/>
        <v>0</v>
      </c>
    </row>
    <row r="23" spans="1:17" ht="25.5" customHeight="1" x14ac:dyDescent="0.25">
      <c r="A23" s="12" t="s">
        <v>32</v>
      </c>
      <c r="B23" s="12" t="s">
        <v>33</v>
      </c>
      <c r="C23" s="14">
        <v>2193510</v>
      </c>
      <c r="D23" s="14">
        <v>0</v>
      </c>
      <c r="E23" s="14"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5">
        <f t="shared" si="2"/>
        <v>0</v>
      </c>
    </row>
    <row r="24" spans="1:17" ht="25.5" customHeight="1" x14ac:dyDescent="0.25">
      <c r="A24" s="9" t="s">
        <v>34</v>
      </c>
      <c r="B24" s="10" t="s">
        <v>35</v>
      </c>
      <c r="C24" s="11">
        <f>SUM(C25)</f>
        <v>44511660</v>
      </c>
      <c r="D24" s="11">
        <f>SUM(D25)</f>
        <v>2920770</v>
      </c>
      <c r="E24" s="11">
        <f>SUM(E25)</f>
        <v>633333.32999999996</v>
      </c>
      <c r="F24" s="11">
        <f t="shared" ref="F24:J24" si="3">SUM(F25)</f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  <c r="K24" s="11">
        <f t="shared" ref="K24:P24" si="4">SUM(K25)</f>
        <v>0</v>
      </c>
      <c r="L24" s="11">
        <f t="shared" si="4"/>
        <v>0</v>
      </c>
      <c r="M24" s="11">
        <f t="shared" si="4"/>
        <v>0</v>
      </c>
      <c r="N24" s="11">
        <f t="shared" si="4"/>
        <v>0</v>
      </c>
      <c r="O24" s="11">
        <f t="shared" si="4"/>
        <v>0</v>
      </c>
      <c r="P24" s="11">
        <f t="shared" si="4"/>
        <v>0</v>
      </c>
      <c r="Q24" s="11">
        <f>SUM(Q25)</f>
        <v>633333.32999999996</v>
      </c>
    </row>
    <row r="25" spans="1:17" ht="25.5" customHeight="1" x14ac:dyDescent="0.25">
      <c r="A25" s="12" t="s">
        <v>36</v>
      </c>
      <c r="B25" s="12" t="s">
        <v>37</v>
      </c>
      <c r="C25" s="14">
        <v>44511660</v>
      </c>
      <c r="D25" s="14">
        <v>2920770</v>
      </c>
      <c r="E25" s="14">
        <v>633333.32999999996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>
        <f t="shared" si="2"/>
        <v>633333.32999999996</v>
      </c>
    </row>
    <row r="26" spans="1:17" ht="25.5" customHeight="1" x14ac:dyDescent="0.25">
      <c r="A26" s="9" t="s">
        <v>38</v>
      </c>
      <c r="B26" s="10" t="s">
        <v>39</v>
      </c>
      <c r="C26" s="11">
        <f>SUM(C27:C29)</f>
        <v>32021383</v>
      </c>
      <c r="D26" s="11">
        <f>SUM(D27:D29)</f>
        <v>3871029.3800000004</v>
      </c>
      <c r="E26" s="11">
        <f t="shared" ref="E26:Q26" si="5">SUM(E27:E29)</f>
        <v>2899538.7</v>
      </c>
      <c r="F26" s="11">
        <f t="shared" si="5"/>
        <v>0</v>
      </c>
      <c r="G26" s="11">
        <f t="shared" si="5"/>
        <v>0</v>
      </c>
      <c r="H26" s="11">
        <f t="shared" si="5"/>
        <v>0</v>
      </c>
      <c r="I26" s="11">
        <f t="shared" si="5"/>
        <v>0</v>
      </c>
      <c r="J26" s="11">
        <f t="shared" si="5"/>
        <v>0</v>
      </c>
      <c r="K26" s="11">
        <f t="shared" si="5"/>
        <v>0</v>
      </c>
      <c r="L26" s="11">
        <f t="shared" si="5"/>
        <v>0</v>
      </c>
      <c r="M26" s="11">
        <f t="shared" si="5"/>
        <v>0</v>
      </c>
      <c r="N26" s="11">
        <f t="shared" si="5"/>
        <v>0</v>
      </c>
      <c r="O26" s="11">
        <f t="shared" si="5"/>
        <v>0</v>
      </c>
      <c r="P26" s="11">
        <f t="shared" si="5"/>
        <v>0</v>
      </c>
      <c r="Q26" s="11">
        <f t="shared" si="5"/>
        <v>2899538.7</v>
      </c>
    </row>
    <row r="27" spans="1:17" ht="25.5" customHeight="1" x14ac:dyDescent="0.25">
      <c r="A27" s="12" t="s">
        <v>40</v>
      </c>
      <c r="B27" s="12" t="s">
        <v>41</v>
      </c>
      <c r="C27" s="14">
        <v>14848372</v>
      </c>
      <c r="D27" s="14">
        <v>1754068.46</v>
      </c>
      <c r="E27" s="14">
        <v>1348867.02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>
        <f t="shared" si="2"/>
        <v>1348867.02</v>
      </c>
    </row>
    <row r="28" spans="1:17" ht="25.5" customHeight="1" x14ac:dyDescent="0.25">
      <c r="A28" s="12" t="s">
        <v>42</v>
      </c>
      <c r="B28" s="12" t="s">
        <v>43</v>
      </c>
      <c r="C28" s="14">
        <v>14869314</v>
      </c>
      <c r="D28" s="14">
        <v>1966376.28</v>
      </c>
      <c r="E28" s="14">
        <v>1371829.84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5">
        <f t="shared" si="2"/>
        <v>1371829.84</v>
      </c>
    </row>
    <row r="29" spans="1:17" ht="25.5" customHeight="1" x14ac:dyDescent="0.25">
      <c r="A29" s="12" t="s">
        <v>44</v>
      </c>
      <c r="B29" s="12" t="s">
        <v>45</v>
      </c>
      <c r="C29" s="14">
        <v>2303697</v>
      </c>
      <c r="D29" s="14">
        <v>150584.64000000001</v>
      </c>
      <c r="E29" s="14">
        <v>178841.84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5">
        <f t="shared" si="2"/>
        <v>178841.84</v>
      </c>
    </row>
    <row r="30" spans="1:17" ht="25.5" customHeight="1" x14ac:dyDescent="0.25">
      <c r="A30" s="7">
        <v>2.2000000000000002</v>
      </c>
      <c r="B30" s="7" t="s">
        <v>46</v>
      </c>
      <c r="C30" s="8">
        <f>C31+C36+C39+C42+C45+C50+C53+C56+C62</f>
        <v>305736473</v>
      </c>
      <c r="D30" s="8">
        <f>D31+D36+D39+D42+D45+D50+D53+D56+D62</f>
        <v>-74023689.810000002</v>
      </c>
      <c r="E30" s="8">
        <f>E31+E36+E39+E42+E45+E50+E53+E56+E62</f>
        <v>2037904.77</v>
      </c>
      <c r="F30" s="8">
        <f t="shared" ref="F30:K30" si="6">F31+F36+F39+F42+F45+F50+F53+F56+F62</f>
        <v>0</v>
      </c>
      <c r="G30" s="8">
        <f t="shared" si="6"/>
        <v>0</v>
      </c>
      <c r="H30" s="8">
        <f t="shared" si="6"/>
        <v>0</v>
      </c>
      <c r="I30" s="8">
        <f t="shared" si="6"/>
        <v>0</v>
      </c>
      <c r="J30" s="8">
        <f t="shared" si="6"/>
        <v>0</v>
      </c>
      <c r="K30" s="8">
        <f t="shared" si="6"/>
        <v>0</v>
      </c>
      <c r="L30" s="8">
        <f t="shared" ref="L30:M30" si="7">L31+L36+L39+L42+L45+L50+L53+L56+L62</f>
        <v>0</v>
      </c>
      <c r="M30" s="8">
        <f t="shared" si="7"/>
        <v>0</v>
      </c>
      <c r="N30" s="8">
        <f t="shared" ref="N30:O30" si="8">N31+N36+N39+N42+N45+N50+N53+N56+N62</f>
        <v>0</v>
      </c>
      <c r="O30" s="8">
        <f t="shared" si="8"/>
        <v>0</v>
      </c>
      <c r="P30" s="8">
        <f t="shared" ref="P30" si="9">P31+P36+P39+P42+P45+P50+P53+P56+P62</f>
        <v>0</v>
      </c>
      <c r="Q30" s="8">
        <f>Q31+Q36+Q39+Q42+Q45+Q50+Q53+Q56+Q62</f>
        <v>2037904.77</v>
      </c>
    </row>
    <row r="31" spans="1:17" ht="25.5" customHeight="1" x14ac:dyDescent="0.25">
      <c r="A31" s="9" t="s">
        <v>47</v>
      </c>
      <c r="B31" s="10" t="s">
        <v>48</v>
      </c>
      <c r="C31" s="11">
        <f>SUM(C32:C35)</f>
        <v>12059188</v>
      </c>
      <c r="D31" s="11">
        <f>SUM(D32:D35)</f>
        <v>2074945.52</v>
      </c>
      <c r="E31" s="11">
        <f>SUM(E32:E35)</f>
        <v>246125</v>
      </c>
      <c r="F31" s="11">
        <f t="shared" ref="F31:K31" si="10">SUM(F32:F35)</f>
        <v>0</v>
      </c>
      <c r="G31" s="11">
        <f t="shared" si="10"/>
        <v>0</v>
      </c>
      <c r="H31" s="11">
        <f t="shared" si="10"/>
        <v>0</v>
      </c>
      <c r="I31" s="11">
        <f t="shared" si="10"/>
        <v>0</v>
      </c>
      <c r="J31" s="11">
        <f t="shared" si="10"/>
        <v>0</v>
      </c>
      <c r="K31" s="11">
        <f t="shared" si="10"/>
        <v>0</v>
      </c>
      <c r="L31" s="11">
        <f t="shared" ref="L31:M31" si="11">SUM(L32:L35)</f>
        <v>0</v>
      </c>
      <c r="M31" s="11">
        <f t="shared" si="11"/>
        <v>0</v>
      </c>
      <c r="N31" s="11">
        <f t="shared" ref="N31:O31" si="12">SUM(N32:N35)</f>
        <v>0</v>
      </c>
      <c r="O31" s="11">
        <f t="shared" si="12"/>
        <v>0</v>
      </c>
      <c r="P31" s="11">
        <f t="shared" ref="P31" si="13">SUM(P32:P35)</f>
        <v>0</v>
      </c>
      <c r="Q31" s="11">
        <f>SUM(Q32:Q35)</f>
        <v>246125</v>
      </c>
    </row>
    <row r="32" spans="1:17" ht="25.5" customHeight="1" x14ac:dyDescent="0.25">
      <c r="A32" s="12" t="s">
        <v>49</v>
      </c>
      <c r="B32" s="12" t="s">
        <v>50</v>
      </c>
      <c r="C32" s="14">
        <v>4411134</v>
      </c>
      <c r="D32" s="15">
        <v>558000</v>
      </c>
      <c r="E32" s="15"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>
        <f t="shared" ref="Q32:Q35" si="14">SUM(E32:P32)</f>
        <v>0</v>
      </c>
    </row>
    <row r="33" spans="1:17" ht="25.5" customHeight="1" x14ac:dyDescent="0.25">
      <c r="A33" s="12" t="s">
        <v>51</v>
      </c>
      <c r="B33" s="12" t="s">
        <v>52</v>
      </c>
      <c r="C33" s="14">
        <v>2500000</v>
      </c>
      <c r="D33" s="15">
        <v>0</v>
      </c>
      <c r="E33" s="15"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>
        <f t="shared" si="14"/>
        <v>0</v>
      </c>
    </row>
    <row r="34" spans="1:17" ht="25.5" customHeight="1" x14ac:dyDescent="0.25">
      <c r="A34" s="12" t="s">
        <v>53</v>
      </c>
      <c r="B34" s="12" t="s">
        <v>54</v>
      </c>
      <c r="C34" s="14">
        <v>1989054</v>
      </c>
      <c r="D34" s="15">
        <v>90945.52</v>
      </c>
      <c r="E34" s="15"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>
        <f t="shared" si="14"/>
        <v>0</v>
      </c>
    </row>
    <row r="35" spans="1:17" ht="25.5" customHeight="1" x14ac:dyDescent="0.25">
      <c r="A35" s="12" t="s">
        <v>55</v>
      </c>
      <c r="B35" s="12" t="s">
        <v>56</v>
      </c>
      <c r="C35" s="14">
        <v>3159000</v>
      </c>
      <c r="D35" s="15">
        <v>1426000</v>
      </c>
      <c r="E35" s="15">
        <v>246125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>
        <f t="shared" si="14"/>
        <v>246125</v>
      </c>
    </row>
    <row r="36" spans="1:17" ht="25.5" customHeight="1" x14ac:dyDescent="0.25">
      <c r="A36" s="9" t="s">
        <v>57</v>
      </c>
      <c r="B36" s="10" t="s">
        <v>58</v>
      </c>
      <c r="C36" s="11">
        <f>SUM(C37:C38)</f>
        <v>4909750</v>
      </c>
      <c r="D36" s="11">
        <f>SUM(D37:D38)</f>
        <v>0</v>
      </c>
      <c r="E36" s="11">
        <f>SUM(E37:E38)</f>
        <v>0</v>
      </c>
      <c r="F36" s="11">
        <f t="shared" ref="F36:K36" si="15">SUM(F37:F38)</f>
        <v>0</v>
      </c>
      <c r="G36" s="11">
        <f t="shared" si="15"/>
        <v>0</v>
      </c>
      <c r="H36" s="11">
        <f t="shared" si="15"/>
        <v>0</v>
      </c>
      <c r="I36" s="11">
        <f t="shared" si="15"/>
        <v>0</v>
      </c>
      <c r="J36" s="11">
        <f t="shared" si="15"/>
        <v>0</v>
      </c>
      <c r="K36" s="11">
        <f t="shared" si="15"/>
        <v>0</v>
      </c>
      <c r="L36" s="11">
        <f t="shared" ref="L36:M36" si="16">SUM(L37:L38)</f>
        <v>0</v>
      </c>
      <c r="M36" s="11">
        <f t="shared" si="16"/>
        <v>0</v>
      </c>
      <c r="N36" s="11">
        <f t="shared" ref="N36:O36" si="17">SUM(N37:N38)</f>
        <v>0</v>
      </c>
      <c r="O36" s="11">
        <f t="shared" si="17"/>
        <v>0</v>
      </c>
      <c r="P36" s="11">
        <f t="shared" ref="P36" si="18">SUM(P37:P38)</f>
        <v>0</v>
      </c>
      <c r="Q36" s="11">
        <f>SUM(Q37:Q38)</f>
        <v>0</v>
      </c>
    </row>
    <row r="37" spans="1:17" ht="25.5" customHeight="1" x14ac:dyDescent="0.25">
      <c r="A37" s="12" t="s">
        <v>59</v>
      </c>
      <c r="B37" s="12" t="s">
        <v>60</v>
      </c>
      <c r="C37" s="14">
        <v>3100500</v>
      </c>
      <c r="D37" s="14">
        <v>0</v>
      </c>
      <c r="E37" s="14">
        <v>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5">
        <f t="shared" ref="Q37:Q38" si="19">SUM(E37:P37)</f>
        <v>0</v>
      </c>
    </row>
    <row r="38" spans="1:17" ht="25.5" customHeight="1" x14ac:dyDescent="0.25">
      <c r="A38" s="12" t="s">
        <v>61</v>
      </c>
      <c r="B38" s="12" t="s">
        <v>62</v>
      </c>
      <c r="C38" s="14">
        <v>1809250</v>
      </c>
      <c r="D38" s="14">
        <v>0</v>
      </c>
      <c r="E38" s="14"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5">
        <f t="shared" si="19"/>
        <v>0</v>
      </c>
    </row>
    <row r="39" spans="1:17" ht="25.5" customHeight="1" x14ac:dyDescent="0.25">
      <c r="A39" s="9" t="s">
        <v>63</v>
      </c>
      <c r="B39" s="10" t="s">
        <v>64</v>
      </c>
      <c r="C39" s="11">
        <f>SUM(C40:C41)</f>
        <v>43824678</v>
      </c>
      <c r="D39" s="11">
        <f>SUM(D40:D41)</f>
        <v>-12828678</v>
      </c>
      <c r="E39" s="11">
        <f>SUM(E40:E41)</f>
        <v>298255.63</v>
      </c>
      <c r="F39" s="11">
        <f t="shared" ref="F39:K39" si="20">SUM(F40:F41)</f>
        <v>0</v>
      </c>
      <c r="G39" s="11">
        <f t="shared" si="20"/>
        <v>0</v>
      </c>
      <c r="H39" s="11">
        <f t="shared" si="20"/>
        <v>0</v>
      </c>
      <c r="I39" s="11">
        <f t="shared" si="20"/>
        <v>0</v>
      </c>
      <c r="J39" s="11">
        <f t="shared" si="20"/>
        <v>0</v>
      </c>
      <c r="K39" s="11">
        <f t="shared" si="20"/>
        <v>0</v>
      </c>
      <c r="L39" s="11">
        <f t="shared" ref="L39:M39" si="21">SUM(L40:L41)</f>
        <v>0</v>
      </c>
      <c r="M39" s="11">
        <f t="shared" si="21"/>
        <v>0</v>
      </c>
      <c r="N39" s="11">
        <f t="shared" ref="N39:O39" si="22">SUM(N40:N41)</f>
        <v>0</v>
      </c>
      <c r="O39" s="11">
        <f t="shared" si="22"/>
        <v>0</v>
      </c>
      <c r="P39" s="11">
        <f t="shared" ref="P39" si="23">SUM(P40:P41)</f>
        <v>0</v>
      </c>
      <c r="Q39" s="11">
        <f>SUM(Q40:Q41)</f>
        <v>298255.63</v>
      </c>
    </row>
    <row r="40" spans="1:17" ht="25.5" customHeight="1" x14ac:dyDescent="0.25">
      <c r="A40" s="12" t="s">
        <v>65</v>
      </c>
      <c r="B40" s="12" t="s">
        <v>66</v>
      </c>
      <c r="C40" s="14">
        <v>43824678</v>
      </c>
      <c r="D40" s="14">
        <v>-13824678</v>
      </c>
      <c r="E40" s="14"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5">
        <f t="shared" ref="Q40:Q41" si="24">SUM(E40:P40)</f>
        <v>0</v>
      </c>
    </row>
    <row r="41" spans="1:17" ht="25.5" customHeight="1" x14ac:dyDescent="0.25">
      <c r="A41" s="12" t="s">
        <v>67</v>
      </c>
      <c r="B41" s="12" t="s">
        <v>68</v>
      </c>
      <c r="C41" s="14">
        <v>0</v>
      </c>
      <c r="D41" s="15">
        <v>996000</v>
      </c>
      <c r="E41" s="15">
        <v>298255.63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>
        <f t="shared" si="24"/>
        <v>298255.63</v>
      </c>
    </row>
    <row r="42" spans="1:17" ht="25.5" customHeight="1" x14ac:dyDescent="0.25">
      <c r="A42" s="9" t="s">
        <v>69</v>
      </c>
      <c r="B42" s="10" t="s">
        <v>70</v>
      </c>
      <c r="C42" s="11">
        <f>SUM(C43:C44)</f>
        <v>325000</v>
      </c>
      <c r="D42" s="11">
        <f>SUM(D43:D44)</f>
        <v>404000</v>
      </c>
      <c r="E42" s="11">
        <f>SUM(E43:E44)</f>
        <v>200337</v>
      </c>
      <c r="F42" s="11">
        <f t="shared" ref="F42:K42" si="25">SUM(F43:F44)</f>
        <v>0</v>
      </c>
      <c r="G42" s="11">
        <f t="shared" si="25"/>
        <v>0</v>
      </c>
      <c r="H42" s="11">
        <f t="shared" si="25"/>
        <v>0</v>
      </c>
      <c r="I42" s="11">
        <f t="shared" si="25"/>
        <v>0</v>
      </c>
      <c r="J42" s="11">
        <f t="shared" si="25"/>
        <v>0</v>
      </c>
      <c r="K42" s="11">
        <f t="shared" si="25"/>
        <v>0</v>
      </c>
      <c r="L42" s="11">
        <f t="shared" ref="L42:M42" si="26">SUM(L43:L44)</f>
        <v>0</v>
      </c>
      <c r="M42" s="11">
        <f t="shared" si="26"/>
        <v>0</v>
      </c>
      <c r="N42" s="11">
        <f t="shared" ref="N42:O42" si="27">SUM(N43:N44)</f>
        <v>0</v>
      </c>
      <c r="O42" s="11">
        <f t="shared" si="27"/>
        <v>0</v>
      </c>
      <c r="P42" s="11">
        <f t="shared" ref="P42" si="28">SUM(P43:P44)</f>
        <v>0</v>
      </c>
      <c r="Q42" s="11">
        <f>SUM(Q43:Q44)</f>
        <v>200337</v>
      </c>
    </row>
    <row r="43" spans="1:17" ht="25.5" customHeight="1" x14ac:dyDescent="0.25">
      <c r="A43" s="13" t="s">
        <v>71</v>
      </c>
      <c r="B43" s="3" t="s">
        <v>72</v>
      </c>
      <c r="C43" s="16">
        <v>0</v>
      </c>
      <c r="D43" s="16">
        <v>404000</v>
      </c>
      <c r="E43" s="16">
        <v>200337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5">
        <f t="shared" ref="Q43:Q44" si="29">SUM(E43:P43)</f>
        <v>200337</v>
      </c>
    </row>
    <row r="44" spans="1:17" ht="25.5" customHeight="1" x14ac:dyDescent="0.25">
      <c r="A44" s="13" t="s">
        <v>73</v>
      </c>
      <c r="B44" s="3" t="s">
        <v>74</v>
      </c>
      <c r="C44" s="16">
        <v>325000</v>
      </c>
      <c r="D44" s="16">
        <v>0</v>
      </c>
      <c r="E44" s="16">
        <v>0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5">
        <f t="shared" si="29"/>
        <v>0</v>
      </c>
    </row>
    <row r="45" spans="1:17" ht="25.5" customHeight="1" x14ac:dyDescent="0.25">
      <c r="A45" s="9" t="s">
        <v>75</v>
      </c>
      <c r="B45" s="10" t="s">
        <v>76</v>
      </c>
      <c r="C45" s="11">
        <f>SUM(C46:C49)</f>
        <v>15590982</v>
      </c>
      <c r="D45" s="11">
        <f t="shared" ref="D45:Q45" si="30">SUM(D46:D49)</f>
        <v>7385915.7199999988</v>
      </c>
      <c r="E45" s="11">
        <f t="shared" si="30"/>
        <v>1018178.09</v>
      </c>
      <c r="F45" s="11">
        <f t="shared" si="30"/>
        <v>0</v>
      </c>
      <c r="G45" s="11">
        <f t="shared" si="30"/>
        <v>0</v>
      </c>
      <c r="H45" s="11">
        <f t="shared" si="30"/>
        <v>0</v>
      </c>
      <c r="I45" s="11">
        <f t="shared" si="30"/>
        <v>0</v>
      </c>
      <c r="J45" s="11">
        <f t="shared" si="30"/>
        <v>0</v>
      </c>
      <c r="K45" s="11">
        <f t="shared" si="30"/>
        <v>0</v>
      </c>
      <c r="L45" s="11">
        <f t="shared" si="30"/>
        <v>0</v>
      </c>
      <c r="M45" s="11">
        <f t="shared" si="30"/>
        <v>0</v>
      </c>
      <c r="N45" s="11">
        <f t="shared" si="30"/>
        <v>0</v>
      </c>
      <c r="O45" s="11">
        <f t="shared" si="30"/>
        <v>0</v>
      </c>
      <c r="P45" s="11">
        <f t="shared" si="30"/>
        <v>0</v>
      </c>
      <c r="Q45" s="11">
        <f t="shared" si="30"/>
        <v>1018178.09</v>
      </c>
    </row>
    <row r="46" spans="1:17" ht="25.5" customHeight="1" x14ac:dyDescent="0.25">
      <c r="A46" s="12" t="s">
        <v>77</v>
      </c>
      <c r="B46" s="12" t="s">
        <v>78</v>
      </c>
      <c r="C46" s="15">
        <v>7315200</v>
      </c>
      <c r="D46" s="15">
        <v>5762261.6200000001</v>
      </c>
      <c r="E46" s="15">
        <v>1018178.09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>
        <f t="shared" ref="Q46:Q49" si="31">SUM(E46:P46)</f>
        <v>1018178.09</v>
      </c>
    </row>
    <row r="47" spans="1:17" ht="25.5" customHeight="1" x14ac:dyDescent="0.25">
      <c r="A47" s="12" t="s">
        <v>79</v>
      </c>
      <c r="B47" s="12" t="s">
        <v>80</v>
      </c>
      <c r="C47" s="15">
        <v>200000</v>
      </c>
      <c r="D47" s="15">
        <v>973654.1</v>
      </c>
      <c r="E47" s="15">
        <v>0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>
        <f t="shared" si="31"/>
        <v>0</v>
      </c>
    </row>
    <row r="48" spans="1:17" ht="25.5" customHeight="1" x14ac:dyDescent="0.25">
      <c r="A48" s="12" t="s">
        <v>81</v>
      </c>
      <c r="B48" s="12" t="s">
        <v>82</v>
      </c>
      <c r="C48" s="15">
        <v>0</v>
      </c>
      <c r="D48" s="15">
        <v>4650000</v>
      </c>
      <c r="E48" s="15">
        <v>0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>
        <f t="shared" si="31"/>
        <v>0</v>
      </c>
    </row>
    <row r="49" spans="1:17" ht="25.5" customHeight="1" x14ac:dyDescent="0.25">
      <c r="A49" s="12" t="s">
        <v>83</v>
      </c>
      <c r="B49" s="12" t="s">
        <v>84</v>
      </c>
      <c r="C49" s="15">
        <v>8075782</v>
      </c>
      <c r="D49" s="15">
        <v>-4000000</v>
      </c>
      <c r="E49" s="15">
        <v>0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>
        <f t="shared" si="31"/>
        <v>0</v>
      </c>
    </row>
    <row r="50" spans="1:17" ht="25.5" customHeight="1" x14ac:dyDescent="0.25">
      <c r="A50" s="9" t="s">
        <v>85</v>
      </c>
      <c r="B50" s="10" t="s">
        <v>86</v>
      </c>
      <c r="C50" s="11">
        <f>SUM(C51:C52)</f>
        <v>4898304</v>
      </c>
      <c r="D50" s="11">
        <f>SUM(D51:D52)</f>
        <v>1300996</v>
      </c>
      <c r="E50" s="11">
        <f>SUM(E51:E52)</f>
        <v>180950.05</v>
      </c>
      <c r="F50" s="11">
        <f t="shared" ref="F50:K50" si="32">SUM(F51:F52)</f>
        <v>0</v>
      </c>
      <c r="G50" s="11">
        <f t="shared" si="32"/>
        <v>0</v>
      </c>
      <c r="H50" s="11">
        <f t="shared" si="32"/>
        <v>0</v>
      </c>
      <c r="I50" s="11">
        <f t="shared" si="32"/>
        <v>0</v>
      </c>
      <c r="J50" s="11">
        <f t="shared" si="32"/>
        <v>0</v>
      </c>
      <c r="K50" s="11">
        <f t="shared" si="32"/>
        <v>0</v>
      </c>
      <c r="L50" s="11">
        <f t="shared" ref="L50:M50" si="33">SUM(L51:L52)</f>
        <v>0</v>
      </c>
      <c r="M50" s="11">
        <f t="shared" si="33"/>
        <v>0</v>
      </c>
      <c r="N50" s="11">
        <f t="shared" ref="N50:O50" si="34">SUM(N51:N52)</f>
        <v>0</v>
      </c>
      <c r="O50" s="11">
        <f t="shared" si="34"/>
        <v>0</v>
      </c>
      <c r="P50" s="11">
        <f t="shared" ref="P50" si="35">SUM(P51:P52)</f>
        <v>0</v>
      </c>
      <c r="Q50" s="11">
        <f>SUM(Q51:Q52)</f>
        <v>180950.05</v>
      </c>
    </row>
    <row r="51" spans="1:17" ht="25.5" customHeight="1" x14ac:dyDescent="0.25">
      <c r="A51" s="12" t="s">
        <v>87</v>
      </c>
      <c r="B51" s="12" t="s">
        <v>88</v>
      </c>
      <c r="C51" s="15">
        <v>1699004</v>
      </c>
      <c r="D51" s="15">
        <v>800996</v>
      </c>
      <c r="E51" s="15">
        <v>0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>
        <f t="shared" ref="Q51:Q52" si="36">SUM(E51:P51)</f>
        <v>0</v>
      </c>
    </row>
    <row r="52" spans="1:17" ht="25.5" customHeight="1" x14ac:dyDescent="0.25">
      <c r="A52" s="12" t="s">
        <v>89</v>
      </c>
      <c r="B52" s="12" t="s">
        <v>90</v>
      </c>
      <c r="C52" s="15">
        <v>3199300</v>
      </c>
      <c r="D52" s="15">
        <v>500000</v>
      </c>
      <c r="E52" s="15">
        <v>180950.05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>
        <f t="shared" si="36"/>
        <v>180950.05</v>
      </c>
    </row>
    <row r="53" spans="1:17" ht="33.75" x14ac:dyDescent="0.25">
      <c r="A53" s="9" t="s">
        <v>91</v>
      </c>
      <c r="B53" s="10" t="s">
        <v>92</v>
      </c>
      <c r="C53" s="11">
        <f>SUM(C54:C55)</f>
        <v>4446174</v>
      </c>
      <c r="D53" s="11">
        <f>SUM(D54:D55)</f>
        <v>1790826</v>
      </c>
      <c r="E53" s="11">
        <f>SUM(E54:E55)</f>
        <v>94059</v>
      </c>
      <c r="F53" s="11">
        <f t="shared" ref="F53:K53" si="37">SUM(F54:F55)</f>
        <v>0</v>
      </c>
      <c r="G53" s="11">
        <f t="shared" si="37"/>
        <v>0</v>
      </c>
      <c r="H53" s="11">
        <f t="shared" si="37"/>
        <v>0</v>
      </c>
      <c r="I53" s="11">
        <f t="shared" si="37"/>
        <v>0</v>
      </c>
      <c r="J53" s="11">
        <f t="shared" si="37"/>
        <v>0</v>
      </c>
      <c r="K53" s="11">
        <f t="shared" si="37"/>
        <v>0</v>
      </c>
      <c r="L53" s="11">
        <f t="shared" ref="L53:M53" si="38">SUM(L54:L55)</f>
        <v>0</v>
      </c>
      <c r="M53" s="11">
        <f t="shared" si="38"/>
        <v>0</v>
      </c>
      <c r="N53" s="11">
        <f t="shared" ref="N53:O53" si="39">SUM(N54:N55)</f>
        <v>0</v>
      </c>
      <c r="O53" s="11">
        <f t="shared" si="39"/>
        <v>0</v>
      </c>
      <c r="P53" s="11">
        <f t="shared" ref="P53" si="40">SUM(P54:P55)</f>
        <v>0</v>
      </c>
      <c r="Q53" s="11">
        <f>SUM(Q54:Q55)</f>
        <v>94059</v>
      </c>
    </row>
    <row r="54" spans="1:17" ht="25.5" customHeight="1" x14ac:dyDescent="0.25">
      <c r="A54" s="12" t="s">
        <v>93</v>
      </c>
      <c r="B54" s="12" t="s">
        <v>94</v>
      </c>
      <c r="C54" s="15">
        <v>0</v>
      </c>
      <c r="D54" s="15">
        <v>0</v>
      </c>
      <c r="E54" s="15">
        <v>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>
        <f t="shared" ref="Q54:Q55" si="41">SUM(E54:P54)</f>
        <v>0</v>
      </c>
    </row>
    <row r="55" spans="1:17" ht="25.5" customHeight="1" x14ac:dyDescent="0.25">
      <c r="A55" s="12" t="s">
        <v>95</v>
      </c>
      <c r="B55" s="12" t="s">
        <v>96</v>
      </c>
      <c r="C55" s="15">
        <v>4446174</v>
      </c>
      <c r="D55" s="15">
        <v>1790826</v>
      </c>
      <c r="E55" s="15">
        <v>94059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>
        <f t="shared" si="41"/>
        <v>94059</v>
      </c>
    </row>
    <row r="56" spans="1:17" ht="25.5" customHeight="1" x14ac:dyDescent="0.25">
      <c r="A56" s="9" t="s">
        <v>97</v>
      </c>
      <c r="B56" s="10" t="s">
        <v>98</v>
      </c>
      <c r="C56" s="11">
        <f>SUM(C57:C61)</f>
        <v>191396147</v>
      </c>
      <c r="D56" s="11">
        <f>SUM(D57:D61)</f>
        <v>-83463325.049999997</v>
      </c>
      <c r="E56" s="11">
        <f>SUM(E57:E61)</f>
        <v>0</v>
      </c>
      <c r="F56" s="11">
        <f t="shared" ref="F56:K56" si="42">SUM(F57:F61)</f>
        <v>0</v>
      </c>
      <c r="G56" s="11">
        <f t="shared" si="42"/>
        <v>0</v>
      </c>
      <c r="H56" s="11">
        <f t="shared" si="42"/>
        <v>0</v>
      </c>
      <c r="I56" s="11">
        <f t="shared" si="42"/>
        <v>0</v>
      </c>
      <c r="J56" s="11">
        <f t="shared" si="42"/>
        <v>0</v>
      </c>
      <c r="K56" s="11">
        <f t="shared" si="42"/>
        <v>0</v>
      </c>
      <c r="L56" s="11">
        <f t="shared" ref="L56:M56" si="43">SUM(L57:L61)</f>
        <v>0</v>
      </c>
      <c r="M56" s="11">
        <f t="shared" si="43"/>
        <v>0</v>
      </c>
      <c r="N56" s="11">
        <f t="shared" ref="N56:O56" si="44">SUM(N57:N61)</f>
        <v>0</v>
      </c>
      <c r="O56" s="11">
        <f t="shared" si="44"/>
        <v>0</v>
      </c>
      <c r="P56" s="11">
        <f t="shared" ref="P56" si="45">SUM(P57:P61)</f>
        <v>0</v>
      </c>
      <c r="Q56" s="11">
        <f>SUM(Q57:Q61)</f>
        <v>0</v>
      </c>
    </row>
    <row r="57" spans="1:17" ht="25.5" customHeight="1" x14ac:dyDescent="0.25">
      <c r="A57" s="12" t="s">
        <v>99</v>
      </c>
      <c r="B57" s="12" t="s">
        <v>100</v>
      </c>
      <c r="C57" s="15">
        <v>100000</v>
      </c>
      <c r="D57" s="15">
        <v>0</v>
      </c>
      <c r="E57" s="15">
        <v>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>
        <f t="shared" ref="Q57:Q61" si="46">SUM(E57:P57)</f>
        <v>0</v>
      </c>
    </row>
    <row r="58" spans="1:17" ht="25.5" customHeight="1" x14ac:dyDescent="0.25">
      <c r="A58" s="12" t="s">
        <v>101</v>
      </c>
      <c r="B58" s="12" t="s">
        <v>102</v>
      </c>
      <c r="C58" s="15">
        <v>550000</v>
      </c>
      <c r="D58" s="15">
        <v>-15000</v>
      </c>
      <c r="E58" s="15">
        <v>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>
        <f t="shared" si="46"/>
        <v>0</v>
      </c>
    </row>
    <row r="59" spans="1:17" ht="25.5" customHeight="1" x14ac:dyDescent="0.25">
      <c r="A59" s="12" t="s">
        <v>103</v>
      </c>
      <c r="B59" s="12" t="s">
        <v>104</v>
      </c>
      <c r="C59" s="15">
        <v>26050000</v>
      </c>
      <c r="D59" s="15">
        <v>27950000</v>
      </c>
      <c r="E59" s="15"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>
        <f t="shared" si="46"/>
        <v>0</v>
      </c>
    </row>
    <row r="60" spans="1:17" ht="25.5" customHeight="1" x14ac:dyDescent="0.25">
      <c r="A60" s="12" t="s">
        <v>105</v>
      </c>
      <c r="B60" s="12" t="s">
        <v>106</v>
      </c>
      <c r="C60" s="15">
        <v>159344691</v>
      </c>
      <c r="D60" s="15">
        <v>-111398325.05</v>
      </c>
      <c r="E60" s="15">
        <v>0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>
        <f t="shared" si="46"/>
        <v>0</v>
      </c>
    </row>
    <row r="61" spans="1:17" ht="25.5" customHeight="1" x14ac:dyDescent="0.25">
      <c r="A61" s="12" t="s">
        <v>107</v>
      </c>
      <c r="B61" s="12" t="s">
        <v>108</v>
      </c>
      <c r="C61" s="15">
        <v>5351456</v>
      </c>
      <c r="D61" s="15">
        <v>0</v>
      </c>
      <c r="E61" s="15">
        <v>0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>
        <f t="shared" si="46"/>
        <v>0</v>
      </c>
    </row>
    <row r="62" spans="1:17" ht="25.5" customHeight="1" x14ac:dyDescent="0.25">
      <c r="A62" s="9" t="s">
        <v>109</v>
      </c>
      <c r="B62" s="10" t="s">
        <v>110</v>
      </c>
      <c r="C62" s="11">
        <f>SUM(C64)</f>
        <v>28286250</v>
      </c>
      <c r="D62" s="11">
        <f>SUM(D63:D64)</f>
        <v>9311630</v>
      </c>
      <c r="E62" s="11">
        <f t="shared" ref="E62:Q62" si="47">SUM(E63:E64)</f>
        <v>0</v>
      </c>
      <c r="F62" s="11">
        <f t="shared" si="47"/>
        <v>0</v>
      </c>
      <c r="G62" s="11">
        <f t="shared" si="47"/>
        <v>0</v>
      </c>
      <c r="H62" s="11">
        <f t="shared" si="47"/>
        <v>0</v>
      </c>
      <c r="I62" s="11">
        <f t="shared" si="47"/>
        <v>0</v>
      </c>
      <c r="J62" s="11">
        <f t="shared" si="47"/>
        <v>0</v>
      </c>
      <c r="K62" s="11">
        <f t="shared" si="47"/>
        <v>0</v>
      </c>
      <c r="L62" s="11">
        <f t="shared" si="47"/>
        <v>0</v>
      </c>
      <c r="M62" s="11">
        <f t="shared" si="47"/>
        <v>0</v>
      </c>
      <c r="N62" s="11">
        <f t="shared" ref="N62:O62" si="48">SUM(N63:N64)</f>
        <v>0</v>
      </c>
      <c r="O62" s="11">
        <f t="shared" si="48"/>
        <v>0</v>
      </c>
      <c r="P62" s="11">
        <f t="shared" ref="P62" si="49">SUM(P63:P64)</f>
        <v>0</v>
      </c>
      <c r="Q62" s="11">
        <f t="shared" si="47"/>
        <v>0</v>
      </c>
    </row>
    <row r="63" spans="1:17" ht="25.5" customHeight="1" x14ac:dyDescent="0.25">
      <c r="A63" s="12" t="s">
        <v>111</v>
      </c>
      <c r="B63" s="12" t="s">
        <v>112</v>
      </c>
      <c r="C63" s="15">
        <v>0</v>
      </c>
      <c r="D63" s="15">
        <v>0</v>
      </c>
      <c r="E63" s="15">
        <v>0</v>
      </c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>
        <f t="shared" ref="Q63:Q64" si="50">SUM(E63:P63)</f>
        <v>0</v>
      </c>
    </row>
    <row r="64" spans="1:17" ht="25.5" customHeight="1" x14ac:dyDescent="0.25">
      <c r="A64" s="12" t="s">
        <v>113</v>
      </c>
      <c r="B64" s="12" t="s">
        <v>114</v>
      </c>
      <c r="C64" s="15">
        <v>28286250</v>
      </c>
      <c r="D64" s="15">
        <v>9311630</v>
      </c>
      <c r="E64" s="15">
        <v>0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>
        <f t="shared" si="50"/>
        <v>0</v>
      </c>
    </row>
    <row r="65" spans="1:17" ht="25.5" customHeight="1" x14ac:dyDescent="0.25">
      <c r="A65" s="7">
        <v>2.2999999999999998</v>
      </c>
      <c r="B65" s="7" t="s">
        <v>115</v>
      </c>
      <c r="C65" s="8">
        <f t="shared" ref="C65:Q65" si="51">C66+C70+C75+C82+C87+C92+C95</f>
        <v>59867041</v>
      </c>
      <c r="D65" s="8">
        <f t="shared" si="51"/>
        <v>1089459.07</v>
      </c>
      <c r="E65" s="8">
        <f t="shared" si="51"/>
        <v>852000</v>
      </c>
      <c r="F65" s="8">
        <f t="shared" si="51"/>
        <v>0</v>
      </c>
      <c r="G65" s="8">
        <f t="shared" si="51"/>
        <v>0</v>
      </c>
      <c r="H65" s="8">
        <f t="shared" si="51"/>
        <v>0</v>
      </c>
      <c r="I65" s="8">
        <f t="shared" si="51"/>
        <v>0</v>
      </c>
      <c r="J65" s="8">
        <f t="shared" si="51"/>
        <v>0</v>
      </c>
      <c r="K65" s="8">
        <f t="shared" si="51"/>
        <v>0</v>
      </c>
      <c r="L65" s="8">
        <f t="shared" si="51"/>
        <v>0</v>
      </c>
      <c r="M65" s="8">
        <f t="shared" si="51"/>
        <v>0</v>
      </c>
      <c r="N65" s="8">
        <f t="shared" si="51"/>
        <v>0</v>
      </c>
      <c r="O65" s="8">
        <f t="shared" ref="O65:P65" si="52">O66+O70+O75+O82+O87+O92+O95</f>
        <v>0</v>
      </c>
      <c r="P65" s="8">
        <f t="shared" si="52"/>
        <v>0</v>
      </c>
      <c r="Q65" s="8">
        <f t="shared" si="51"/>
        <v>852000</v>
      </c>
    </row>
    <row r="66" spans="1:17" ht="25.5" customHeight="1" x14ac:dyDescent="0.25">
      <c r="A66" s="9" t="s">
        <v>116</v>
      </c>
      <c r="B66" s="10" t="s">
        <v>117</v>
      </c>
      <c r="C66" s="11">
        <f>SUM(C67:C69)</f>
        <v>3057000</v>
      </c>
      <c r="D66" s="11">
        <f>SUM(D67:D69)</f>
        <v>40000</v>
      </c>
      <c r="E66" s="11">
        <f>SUM(E67:E69)</f>
        <v>0</v>
      </c>
      <c r="F66" s="11">
        <f t="shared" ref="F66:K66" si="53">SUM(F67:F69)</f>
        <v>0</v>
      </c>
      <c r="G66" s="11">
        <f t="shared" si="53"/>
        <v>0</v>
      </c>
      <c r="H66" s="11">
        <f t="shared" si="53"/>
        <v>0</v>
      </c>
      <c r="I66" s="11">
        <f t="shared" si="53"/>
        <v>0</v>
      </c>
      <c r="J66" s="11">
        <f t="shared" si="53"/>
        <v>0</v>
      </c>
      <c r="K66" s="11">
        <f t="shared" si="53"/>
        <v>0</v>
      </c>
      <c r="L66" s="11">
        <f t="shared" ref="L66:M66" si="54">SUM(L67:L69)</f>
        <v>0</v>
      </c>
      <c r="M66" s="11">
        <f t="shared" si="54"/>
        <v>0</v>
      </c>
      <c r="N66" s="11">
        <f t="shared" ref="N66:O66" si="55">SUM(N67:N69)</f>
        <v>0</v>
      </c>
      <c r="O66" s="11">
        <f t="shared" si="55"/>
        <v>0</v>
      </c>
      <c r="P66" s="11">
        <f t="shared" ref="P66" si="56">SUM(P67:P69)</f>
        <v>0</v>
      </c>
      <c r="Q66" s="11">
        <f>SUM(Q67:Q69)</f>
        <v>0</v>
      </c>
    </row>
    <row r="67" spans="1:17" ht="25.5" customHeight="1" x14ac:dyDescent="0.25">
      <c r="A67" s="12" t="s">
        <v>118</v>
      </c>
      <c r="B67" s="12" t="s">
        <v>119</v>
      </c>
      <c r="C67" s="15">
        <v>3057000</v>
      </c>
      <c r="D67" s="15">
        <v>0</v>
      </c>
      <c r="E67" s="15">
        <v>0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>
        <f t="shared" ref="Q67:Q69" si="57">SUM(E67:P67)</f>
        <v>0</v>
      </c>
    </row>
    <row r="68" spans="1:17" ht="25.5" customHeight="1" x14ac:dyDescent="0.25">
      <c r="A68" s="12" t="s">
        <v>120</v>
      </c>
      <c r="B68" s="12" t="s">
        <v>121</v>
      </c>
      <c r="C68" s="15">
        <v>0</v>
      </c>
      <c r="D68" s="15">
        <v>25000</v>
      </c>
      <c r="E68" s="15">
        <v>0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>
        <f t="shared" si="57"/>
        <v>0</v>
      </c>
    </row>
    <row r="69" spans="1:17" ht="25.5" customHeight="1" x14ac:dyDescent="0.25">
      <c r="A69" s="12" t="s">
        <v>122</v>
      </c>
      <c r="B69" s="12" t="s">
        <v>123</v>
      </c>
      <c r="C69" s="15">
        <v>0</v>
      </c>
      <c r="D69" s="15">
        <v>15000</v>
      </c>
      <c r="E69" s="15">
        <v>0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>
        <f t="shared" si="57"/>
        <v>0</v>
      </c>
    </row>
    <row r="70" spans="1:17" ht="25.5" customHeight="1" x14ac:dyDescent="0.25">
      <c r="A70" s="9" t="s">
        <v>124</v>
      </c>
      <c r="B70" s="10" t="s">
        <v>125</v>
      </c>
      <c r="C70" s="11">
        <f>SUM(C71:C74)</f>
        <v>1750520</v>
      </c>
      <c r="D70" s="11">
        <f>SUM(D71:D74)</f>
        <v>1984480</v>
      </c>
      <c r="E70" s="11">
        <f>SUM(E71:E74)</f>
        <v>0</v>
      </c>
      <c r="F70" s="11">
        <f t="shared" ref="F70:K70" si="58">SUM(F71:F74)</f>
        <v>0</v>
      </c>
      <c r="G70" s="11">
        <f t="shared" si="58"/>
        <v>0</v>
      </c>
      <c r="H70" s="11">
        <f t="shared" si="58"/>
        <v>0</v>
      </c>
      <c r="I70" s="11">
        <f t="shared" si="58"/>
        <v>0</v>
      </c>
      <c r="J70" s="11">
        <f t="shared" si="58"/>
        <v>0</v>
      </c>
      <c r="K70" s="11">
        <f t="shared" si="58"/>
        <v>0</v>
      </c>
      <c r="L70" s="11">
        <f t="shared" ref="L70:M70" si="59">SUM(L71:L74)</f>
        <v>0</v>
      </c>
      <c r="M70" s="11">
        <f t="shared" si="59"/>
        <v>0</v>
      </c>
      <c r="N70" s="11">
        <f t="shared" ref="N70:O70" si="60">SUM(N71:N74)</f>
        <v>0</v>
      </c>
      <c r="O70" s="11">
        <f t="shared" si="60"/>
        <v>0</v>
      </c>
      <c r="P70" s="11">
        <f t="shared" ref="P70" si="61">SUM(P71:P74)</f>
        <v>0</v>
      </c>
      <c r="Q70" s="11">
        <f>SUM(Q71:Q74)</f>
        <v>0</v>
      </c>
    </row>
    <row r="71" spans="1:17" ht="25.5" customHeight="1" x14ac:dyDescent="0.25">
      <c r="A71" s="12" t="s">
        <v>126</v>
      </c>
      <c r="B71" s="12" t="s">
        <v>127</v>
      </c>
      <c r="C71" s="15">
        <v>102500</v>
      </c>
      <c r="D71" s="15">
        <v>-42500</v>
      </c>
      <c r="E71" s="15">
        <v>0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>
        <f t="shared" ref="Q71:Q74" si="62">SUM(E71:P71)</f>
        <v>0</v>
      </c>
    </row>
    <row r="72" spans="1:17" ht="25.5" customHeight="1" x14ac:dyDescent="0.25">
      <c r="A72" s="12" t="s">
        <v>128</v>
      </c>
      <c r="B72" s="12" t="s">
        <v>129</v>
      </c>
      <c r="C72" s="15">
        <v>325520</v>
      </c>
      <c r="D72" s="15">
        <v>-150520</v>
      </c>
      <c r="E72" s="15">
        <v>0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>
        <f t="shared" si="62"/>
        <v>0</v>
      </c>
    </row>
    <row r="73" spans="1:17" ht="25.5" customHeight="1" x14ac:dyDescent="0.25">
      <c r="A73" s="12" t="s">
        <v>130</v>
      </c>
      <c r="B73" s="12" t="s">
        <v>131</v>
      </c>
      <c r="C73" s="15">
        <v>1322500</v>
      </c>
      <c r="D73" s="15">
        <v>2177500</v>
      </c>
      <c r="E73" s="15">
        <v>0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>
        <f t="shared" si="62"/>
        <v>0</v>
      </c>
    </row>
    <row r="74" spans="1:17" ht="25.5" customHeight="1" x14ac:dyDescent="0.25">
      <c r="A74" s="12" t="s">
        <v>132</v>
      </c>
      <c r="B74" s="12" t="s">
        <v>133</v>
      </c>
      <c r="C74" s="15">
        <v>0</v>
      </c>
      <c r="D74" s="15">
        <v>0</v>
      </c>
      <c r="E74" s="15">
        <v>0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>
        <f t="shared" si="62"/>
        <v>0</v>
      </c>
    </row>
    <row r="75" spans="1:17" ht="25.5" customHeight="1" x14ac:dyDescent="0.25">
      <c r="A75" s="9" t="s">
        <v>134</v>
      </c>
      <c r="B75" s="10" t="s">
        <v>135</v>
      </c>
      <c r="C75" s="11">
        <f>SUM(C76:C81)</f>
        <v>5940625</v>
      </c>
      <c r="D75" s="11">
        <f>SUM(D76:D81)</f>
        <v>-762052.7</v>
      </c>
      <c r="E75" s="11">
        <f>SUM(E76:E81)</f>
        <v>0</v>
      </c>
      <c r="F75" s="11">
        <f t="shared" ref="F75:K75" si="63">SUM(F76:F81)</f>
        <v>0</v>
      </c>
      <c r="G75" s="11">
        <f t="shared" si="63"/>
        <v>0</v>
      </c>
      <c r="H75" s="11">
        <f t="shared" si="63"/>
        <v>0</v>
      </c>
      <c r="I75" s="11">
        <f t="shared" si="63"/>
        <v>0</v>
      </c>
      <c r="J75" s="11">
        <f t="shared" si="63"/>
        <v>0</v>
      </c>
      <c r="K75" s="11">
        <f t="shared" si="63"/>
        <v>0</v>
      </c>
      <c r="L75" s="11">
        <f t="shared" ref="L75:M75" si="64">SUM(L76:L81)</f>
        <v>0</v>
      </c>
      <c r="M75" s="11">
        <f t="shared" si="64"/>
        <v>0</v>
      </c>
      <c r="N75" s="11">
        <f t="shared" ref="N75:O75" si="65">SUM(N76:N81)</f>
        <v>0</v>
      </c>
      <c r="O75" s="11">
        <f t="shared" si="65"/>
        <v>0</v>
      </c>
      <c r="P75" s="11">
        <f t="shared" ref="P75" si="66">SUM(P76:P81)</f>
        <v>0</v>
      </c>
      <c r="Q75" s="11">
        <f>SUM(Q76:Q81)</f>
        <v>0</v>
      </c>
    </row>
    <row r="76" spans="1:17" ht="25.5" customHeight="1" x14ac:dyDescent="0.25">
      <c r="A76" s="12" t="s">
        <v>136</v>
      </c>
      <c r="B76" s="12" t="s">
        <v>137</v>
      </c>
      <c r="C76" s="15">
        <v>1822500</v>
      </c>
      <c r="D76" s="15">
        <v>20543.8</v>
      </c>
      <c r="E76" s="15">
        <v>0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>
        <f t="shared" ref="Q76:Q81" si="67">SUM(E76:P76)</f>
        <v>0</v>
      </c>
    </row>
    <row r="77" spans="1:17" ht="25.5" customHeight="1" x14ac:dyDescent="0.25">
      <c r="A77" s="12" t="s">
        <v>138</v>
      </c>
      <c r="B77" s="12" t="s">
        <v>139</v>
      </c>
      <c r="C77" s="15">
        <v>4096875</v>
      </c>
      <c r="D77" s="15">
        <v>-926346.5</v>
      </c>
      <c r="E77" s="15">
        <v>0</v>
      </c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>
        <f t="shared" si="67"/>
        <v>0</v>
      </c>
    </row>
    <row r="78" spans="1:17" ht="25.5" customHeight="1" x14ac:dyDescent="0.25">
      <c r="A78" s="12" t="s">
        <v>140</v>
      </c>
      <c r="B78" s="12" t="s">
        <v>141</v>
      </c>
      <c r="C78" s="15">
        <v>21250</v>
      </c>
      <c r="D78" s="15">
        <v>53750</v>
      </c>
      <c r="E78" s="15">
        <v>0</v>
      </c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>
        <f t="shared" si="67"/>
        <v>0</v>
      </c>
    </row>
    <row r="79" spans="1:17" ht="25.5" customHeight="1" x14ac:dyDescent="0.25">
      <c r="A79" s="12" t="s">
        <v>142</v>
      </c>
      <c r="B79" s="12" t="s">
        <v>143</v>
      </c>
      <c r="C79" s="15">
        <v>0</v>
      </c>
      <c r="D79" s="15">
        <v>60000</v>
      </c>
      <c r="E79" s="15">
        <v>0</v>
      </c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>
        <f t="shared" si="67"/>
        <v>0</v>
      </c>
    </row>
    <row r="80" spans="1:17" ht="25.5" customHeight="1" x14ac:dyDescent="0.25">
      <c r="A80" s="12" t="s">
        <v>144</v>
      </c>
      <c r="B80" s="12" t="s">
        <v>145</v>
      </c>
      <c r="C80" s="15">
        <v>0</v>
      </c>
      <c r="D80" s="15">
        <v>30000</v>
      </c>
      <c r="E80" s="15">
        <v>0</v>
      </c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>
        <f t="shared" si="67"/>
        <v>0</v>
      </c>
    </row>
    <row r="81" spans="1:17" ht="25.5" customHeight="1" x14ac:dyDescent="0.25">
      <c r="A81" s="12" t="s">
        <v>146</v>
      </c>
      <c r="B81" s="12" t="s">
        <v>147</v>
      </c>
      <c r="C81" s="15">
        <v>0</v>
      </c>
      <c r="D81" s="15">
        <v>0</v>
      </c>
      <c r="E81" s="15">
        <v>0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>
        <f t="shared" si="67"/>
        <v>0</v>
      </c>
    </row>
    <row r="82" spans="1:17" ht="25.5" customHeight="1" x14ac:dyDescent="0.25">
      <c r="A82" s="9" t="s">
        <v>148</v>
      </c>
      <c r="B82" s="10" t="s">
        <v>149</v>
      </c>
      <c r="C82" s="11">
        <f>SUM(C83:C86)</f>
        <v>581140</v>
      </c>
      <c r="D82" s="11">
        <f>SUM(D83:D86)</f>
        <v>144500</v>
      </c>
      <c r="E82" s="11">
        <f>SUM(E83:E86)</f>
        <v>0</v>
      </c>
      <c r="F82" s="11">
        <f t="shared" ref="F82:K82" si="68">SUM(F83:F86)</f>
        <v>0</v>
      </c>
      <c r="G82" s="11">
        <f t="shared" si="68"/>
        <v>0</v>
      </c>
      <c r="H82" s="11">
        <f t="shared" si="68"/>
        <v>0</v>
      </c>
      <c r="I82" s="11">
        <f t="shared" si="68"/>
        <v>0</v>
      </c>
      <c r="J82" s="11">
        <f t="shared" si="68"/>
        <v>0</v>
      </c>
      <c r="K82" s="11">
        <f t="shared" si="68"/>
        <v>0</v>
      </c>
      <c r="L82" s="11">
        <f t="shared" ref="L82:M82" si="69">SUM(L83:L86)</f>
        <v>0</v>
      </c>
      <c r="M82" s="11">
        <f t="shared" si="69"/>
        <v>0</v>
      </c>
      <c r="N82" s="11">
        <f t="shared" ref="N82:O82" si="70">SUM(N83:N86)</f>
        <v>0</v>
      </c>
      <c r="O82" s="11">
        <f t="shared" si="70"/>
        <v>0</v>
      </c>
      <c r="P82" s="11">
        <f t="shared" ref="P82" si="71">SUM(P83:P86)</f>
        <v>0</v>
      </c>
      <c r="Q82" s="11">
        <f>SUM(Q83:Q86)</f>
        <v>0</v>
      </c>
    </row>
    <row r="83" spans="1:17" ht="25.5" customHeight="1" x14ac:dyDescent="0.25">
      <c r="A83" s="12" t="s">
        <v>150</v>
      </c>
      <c r="B83" s="12" t="s">
        <v>151</v>
      </c>
      <c r="C83" s="15">
        <v>0</v>
      </c>
      <c r="D83" s="15">
        <v>5000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>
        <f t="shared" ref="Q83:Q86" si="72">SUM(E83:P83)</f>
        <v>0</v>
      </c>
    </row>
    <row r="84" spans="1:17" ht="25.5" customHeight="1" x14ac:dyDescent="0.25">
      <c r="A84" s="12" t="s">
        <v>152</v>
      </c>
      <c r="B84" s="12" t="s">
        <v>153</v>
      </c>
      <c r="C84" s="15">
        <v>570640</v>
      </c>
      <c r="D84" s="15">
        <v>0</v>
      </c>
      <c r="E84" s="15">
        <v>0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>
        <f t="shared" si="72"/>
        <v>0</v>
      </c>
    </row>
    <row r="85" spans="1:17" ht="25.5" customHeight="1" x14ac:dyDescent="0.25">
      <c r="A85" s="12" t="s">
        <v>154</v>
      </c>
      <c r="B85" s="12" t="s">
        <v>155</v>
      </c>
      <c r="C85" s="15">
        <v>0</v>
      </c>
      <c r="D85" s="15">
        <v>0</v>
      </c>
      <c r="E85" s="15">
        <v>0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>
        <f t="shared" si="72"/>
        <v>0</v>
      </c>
    </row>
    <row r="86" spans="1:17" ht="25.5" customHeight="1" x14ac:dyDescent="0.25">
      <c r="A86" s="12" t="s">
        <v>156</v>
      </c>
      <c r="B86" s="12" t="s">
        <v>157</v>
      </c>
      <c r="C86" s="15">
        <v>10500</v>
      </c>
      <c r="D86" s="15">
        <v>139500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>
        <f t="shared" si="72"/>
        <v>0</v>
      </c>
    </row>
    <row r="87" spans="1:17" ht="25.5" customHeight="1" x14ac:dyDescent="0.25">
      <c r="A87" s="9" t="s">
        <v>158</v>
      </c>
      <c r="B87" s="10" t="s">
        <v>159</v>
      </c>
      <c r="C87" s="11">
        <f>SUM(C88:C91)</f>
        <v>3006875</v>
      </c>
      <c r="D87" s="11">
        <f>SUM(D88:D91)</f>
        <v>-151875</v>
      </c>
      <c r="E87" s="11">
        <f>SUM(E88:E91)</f>
        <v>0</v>
      </c>
      <c r="F87" s="11">
        <f t="shared" ref="F87:K87" si="73">SUM(F88:F91)</f>
        <v>0</v>
      </c>
      <c r="G87" s="11">
        <f t="shared" si="73"/>
        <v>0</v>
      </c>
      <c r="H87" s="11">
        <f t="shared" si="73"/>
        <v>0</v>
      </c>
      <c r="I87" s="11">
        <f t="shared" si="73"/>
        <v>0</v>
      </c>
      <c r="J87" s="11">
        <f t="shared" si="73"/>
        <v>0</v>
      </c>
      <c r="K87" s="11">
        <f t="shared" si="73"/>
        <v>0</v>
      </c>
      <c r="L87" s="11">
        <f t="shared" ref="L87:M87" si="74">SUM(L88:L91)</f>
        <v>0</v>
      </c>
      <c r="M87" s="11">
        <f t="shared" si="74"/>
        <v>0</v>
      </c>
      <c r="N87" s="11">
        <f t="shared" ref="N87:O87" si="75">SUM(N88:N91)</f>
        <v>0</v>
      </c>
      <c r="O87" s="11">
        <f t="shared" si="75"/>
        <v>0</v>
      </c>
      <c r="P87" s="11">
        <f t="shared" ref="P87" si="76">SUM(P88:P91)</f>
        <v>0</v>
      </c>
      <c r="Q87" s="11">
        <f>SUM(Q88:Q91)</f>
        <v>0</v>
      </c>
    </row>
    <row r="88" spans="1:17" ht="25.5" customHeight="1" x14ac:dyDescent="0.25">
      <c r="A88" s="12" t="s">
        <v>160</v>
      </c>
      <c r="B88" s="12" t="s">
        <v>161</v>
      </c>
      <c r="C88" s="15">
        <v>0</v>
      </c>
      <c r="D88" s="15">
        <v>5000</v>
      </c>
      <c r="E88" s="15">
        <v>0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>
        <f t="shared" ref="Q88:Q91" si="77">SUM(E88:P88)</f>
        <v>0</v>
      </c>
    </row>
    <row r="89" spans="1:17" ht="25.5" customHeight="1" x14ac:dyDescent="0.25">
      <c r="A89" s="12" t="s">
        <v>162</v>
      </c>
      <c r="B89" s="12" t="s">
        <v>163</v>
      </c>
      <c r="C89" s="15">
        <v>0</v>
      </c>
      <c r="D89" s="15">
        <v>130000</v>
      </c>
      <c r="E89" s="15">
        <v>0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>
        <f t="shared" si="77"/>
        <v>0</v>
      </c>
    </row>
    <row r="90" spans="1:17" ht="25.5" customHeight="1" x14ac:dyDescent="0.25">
      <c r="A90" s="12" t="s">
        <v>164</v>
      </c>
      <c r="B90" s="12" t="s">
        <v>165</v>
      </c>
      <c r="C90" s="15">
        <v>3006875</v>
      </c>
      <c r="D90" s="15">
        <v>-286875</v>
      </c>
      <c r="E90" s="15">
        <v>0</v>
      </c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>
        <f t="shared" si="77"/>
        <v>0</v>
      </c>
    </row>
    <row r="91" spans="1:17" ht="25.5" customHeight="1" x14ac:dyDescent="0.25">
      <c r="A91" s="12" t="s">
        <v>166</v>
      </c>
      <c r="B91" s="12" t="s">
        <v>167</v>
      </c>
      <c r="C91" s="15">
        <v>0</v>
      </c>
      <c r="D91" s="15">
        <v>0</v>
      </c>
      <c r="E91" s="15">
        <v>0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>
        <f t="shared" si="77"/>
        <v>0</v>
      </c>
    </row>
    <row r="92" spans="1:17" ht="25.5" customHeight="1" x14ac:dyDescent="0.25">
      <c r="A92" s="9" t="s">
        <v>168</v>
      </c>
      <c r="B92" s="10" t="s">
        <v>169</v>
      </c>
      <c r="C92" s="11">
        <f t="shared" ref="C92:Q92" si="78">SUM(C93:C94)</f>
        <v>20043000</v>
      </c>
      <c r="D92" s="11">
        <f t="shared" si="78"/>
        <v>-1589000</v>
      </c>
      <c r="E92" s="11">
        <f t="shared" si="78"/>
        <v>852000</v>
      </c>
      <c r="F92" s="11">
        <f t="shared" si="78"/>
        <v>0</v>
      </c>
      <c r="G92" s="11">
        <f t="shared" si="78"/>
        <v>0</v>
      </c>
      <c r="H92" s="11">
        <f t="shared" si="78"/>
        <v>0</v>
      </c>
      <c r="I92" s="11">
        <f t="shared" si="78"/>
        <v>0</v>
      </c>
      <c r="J92" s="11">
        <f t="shared" si="78"/>
        <v>0</v>
      </c>
      <c r="K92" s="11">
        <f t="shared" si="78"/>
        <v>0</v>
      </c>
      <c r="L92" s="11">
        <f t="shared" si="78"/>
        <v>0</v>
      </c>
      <c r="M92" s="11">
        <f t="shared" si="78"/>
        <v>0</v>
      </c>
      <c r="N92" s="11">
        <f t="shared" si="78"/>
        <v>0</v>
      </c>
      <c r="O92" s="11">
        <f t="shared" ref="O92:P92" si="79">SUM(O93:O94)</f>
        <v>0</v>
      </c>
      <c r="P92" s="11">
        <f t="shared" si="79"/>
        <v>0</v>
      </c>
      <c r="Q92" s="11">
        <f t="shared" si="78"/>
        <v>852000</v>
      </c>
    </row>
    <row r="93" spans="1:17" ht="25.5" customHeight="1" x14ac:dyDescent="0.25">
      <c r="A93" s="12" t="s">
        <v>170</v>
      </c>
      <c r="B93" s="12" t="s">
        <v>171</v>
      </c>
      <c r="C93" s="15">
        <v>19370000</v>
      </c>
      <c r="D93" s="15">
        <v>-1985000</v>
      </c>
      <c r="E93" s="15">
        <v>852000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>
        <f t="shared" ref="Q93:Q94" si="80">SUM(E93:P93)</f>
        <v>852000</v>
      </c>
    </row>
    <row r="94" spans="1:17" ht="25.5" customHeight="1" x14ac:dyDescent="0.25">
      <c r="A94" s="12" t="s">
        <v>172</v>
      </c>
      <c r="B94" s="12" t="s">
        <v>173</v>
      </c>
      <c r="C94" s="15">
        <v>673000</v>
      </c>
      <c r="D94" s="15">
        <v>396000</v>
      </c>
      <c r="E94" s="15">
        <v>0</v>
      </c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>
        <f t="shared" si="80"/>
        <v>0</v>
      </c>
    </row>
    <row r="95" spans="1:17" ht="25.5" customHeight="1" x14ac:dyDescent="0.25">
      <c r="A95" s="9" t="s">
        <v>174</v>
      </c>
      <c r="B95" s="10" t="s">
        <v>175</v>
      </c>
      <c r="C95" s="11">
        <f>SUM(C96:C102)</f>
        <v>25487881</v>
      </c>
      <c r="D95" s="11">
        <f>SUM(D96:D102)</f>
        <v>1423406.77</v>
      </c>
      <c r="E95" s="11">
        <f>SUM(E96:E102)</f>
        <v>0</v>
      </c>
      <c r="F95" s="11">
        <f t="shared" ref="F95:K95" si="81">SUM(F96:F102)</f>
        <v>0</v>
      </c>
      <c r="G95" s="11">
        <f t="shared" si="81"/>
        <v>0</v>
      </c>
      <c r="H95" s="11">
        <f t="shared" si="81"/>
        <v>0</v>
      </c>
      <c r="I95" s="11">
        <f t="shared" si="81"/>
        <v>0</v>
      </c>
      <c r="J95" s="11">
        <f t="shared" si="81"/>
        <v>0</v>
      </c>
      <c r="K95" s="11">
        <f t="shared" si="81"/>
        <v>0</v>
      </c>
      <c r="L95" s="11">
        <f t="shared" ref="L95:M95" si="82">SUM(L96:L102)</f>
        <v>0</v>
      </c>
      <c r="M95" s="11">
        <f t="shared" si="82"/>
        <v>0</v>
      </c>
      <c r="N95" s="11">
        <f t="shared" ref="N95:O95" si="83">SUM(N96:N102)</f>
        <v>0</v>
      </c>
      <c r="O95" s="11">
        <f t="shared" si="83"/>
        <v>0</v>
      </c>
      <c r="P95" s="11">
        <f t="shared" ref="P95" si="84">SUM(P96:P102)</f>
        <v>0</v>
      </c>
      <c r="Q95" s="11">
        <f>SUM(Q96:Q102)</f>
        <v>0</v>
      </c>
    </row>
    <row r="96" spans="1:17" ht="25.5" customHeight="1" x14ac:dyDescent="0.25">
      <c r="A96" s="12" t="s">
        <v>176</v>
      </c>
      <c r="B96" s="12" t="s">
        <v>177</v>
      </c>
      <c r="C96" s="15">
        <v>1023825</v>
      </c>
      <c r="D96" s="15">
        <v>0</v>
      </c>
      <c r="E96" s="15">
        <v>0</v>
      </c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>
        <f t="shared" ref="Q96:Q102" si="85">SUM(E96:P96)</f>
        <v>0</v>
      </c>
    </row>
    <row r="97" spans="1:17" ht="25.5" customHeight="1" x14ac:dyDescent="0.25">
      <c r="A97" s="12" t="s">
        <v>178</v>
      </c>
      <c r="B97" s="12" t="s">
        <v>179</v>
      </c>
      <c r="C97" s="15">
        <v>18318522</v>
      </c>
      <c r="D97" s="15">
        <v>240969.27</v>
      </c>
      <c r="E97" s="15">
        <v>0</v>
      </c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>
        <f t="shared" si="85"/>
        <v>0</v>
      </c>
    </row>
    <row r="98" spans="1:17" ht="25.5" customHeight="1" x14ac:dyDescent="0.25">
      <c r="A98" s="12" t="s">
        <v>180</v>
      </c>
      <c r="B98" s="12" t="s">
        <v>181</v>
      </c>
      <c r="C98" s="15">
        <v>18000</v>
      </c>
      <c r="D98" s="15">
        <v>7000</v>
      </c>
      <c r="E98" s="15">
        <v>0</v>
      </c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>
        <f t="shared" si="85"/>
        <v>0</v>
      </c>
    </row>
    <row r="99" spans="1:17" ht="25.5" customHeight="1" x14ac:dyDescent="0.25">
      <c r="A99" s="12" t="s">
        <v>182</v>
      </c>
      <c r="B99" s="12" t="s">
        <v>183</v>
      </c>
      <c r="C99" s="15">
        <v>2384831</v>
      </c>
      <c r="D99" s="15">
        <v>0</v>
      </c>
      <c r="E99" s="15">
        <v>0</v>
      </c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>
        <f t="shared" si="85"/>
        <v>0</v>
      </c>
    </row>
    <row r="100" spans="1:17" ht="25.5" customHeight="1" x14ac:dyDescent="0.25">
      <c r="A100" s="12" t="s">
        <v>184</v>
      </c>
      <c r="B100" s="12" t="s">
        <v>185</v>
      </c>
      <c r="C100" s="15">
        <v>670065</v>
      </c>
      <c r="D100" s="15">
        <v>1550000</v>
      </c>
      <c r="E100" s="15">
        <v>0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>
        <f t="shared" si="85"/>
        <v>0</v>
      </c>
    </row>
    <row r="101" spans="1:17" ht="25.5" customHeight="1" x14ac:dyDescent="0.25">
      <c r="A101" s="12" t="s">
        <v>186</v>
      </c>
      <c r="B101" s="12" t="s">
        <v>187</v>
      </c>
      <c r="C101" s="15">
        <v>574030</v>
      </c>
      <c r="D101" s="15">
        <v>475970</v>
      </c>
      <c r="E101" s="15">
        <v>0</v>
      </c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>
        <f t="shared" si="85"/>
        <v>0</v>
      </c>
    </row>
    <row r="102" spans="1:17" ht="25.5" customHeight="1" x14ac:dyDescent="0.25">
      <c r="A102" s="12" t="s">
        <v>188</v>
      </c>
      <c r="B102" s="12" t="s">
        <v>189</v>
      </c>
      <c r="C102" s="15">
        <v>2498608</v>
      </c>
      <c r="D102" s="15">
        <v>-850532.5</v>
      </c>
      <c r="E102" s="15">
        <v>0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>
        <f t="shared" si="85"/>
        <v>0</v>
      </c>
    </row>
    <row r="103" spans="1:17" ht="25.5" customHeight="1" x14ac:dyDescent="0.25">
      <c r="A103" s="7">
        <v>2.6</v>
      </c>
      <c r="B103" s="7" t="s">
        <v>190</v>
      </c>
      <c r="C103" s="8">
        <f t="shared" ref="C103:Q103" si="86">C104+C110+C114+C116+C119+C125+C129+C127</f>
        <v>57313333</v>
      </c>
      <c r="D103" s="8">
        <f t="shared" si="86"/>
        <v>37398421.359999999</v>
      </c>
      <c r="E103" s="8">
        <f t="shared" si="86"/>
        <v>0</v>
      </c>
      <c r="F103" s="8">
        <f t="shared" si="86"/>
        <v>0</v>
      </c>
      <c r="G103" s="8">
        <f t="shared" si="86"/>
        <v>0</v>
      </c>
      <c r="H103" s="8">
        <f t="shared" si="86"/>
        <v>0</v>
      </c>
      <c r="I103" s="8">
        <f t="shared" si="86"/>
        <v>0</v>
      </c>
      <c r="J103" s="8">
        <f t="shared" si="86"/>
        <v>0</v>
      </c>
      <c r="K103" s="8">
        <f t="shared" si="86"/>
        <v>0</v>
      </c>
      <c r="L103" s="8">
        <f t="shared" si="86"/>
        <v>0</v>
      </c>
      <c r="M103" s="8">
        <f t="shared" si="86"/>
        <v>0</v>
      </c>
      <c r="N103" s="8">
        <f t="shared" si="86"/>
        <v>0</v>
      </c>
      <c r="O103" s="8">
        <f t="shared" si="86"/>
        <v>0</v>
      </c>
      <c r="P103" s="8">
        <f t="shared" si="86"/>
        <v>0</v>
      </c>
      <c r="Q103" s="8">
        <f t="shared" si="86"/>
        <v>0</v>
      </c>
    </row>
    <row r="104" spans="1:17" ht="25.5" customHeight="1" x14ac:dyDescent="0.25">
      <c r="A104" s="9" t="s">
        <v>191</v>
      </c>
      <c r="B104" s="10" t="s">
        <v>192</v>
      </c>
      <c r="C104" s="11">
        <f>SUM(C105:C109)</f>
        <v>18195782</v>
      </c>
      <c r="D104" s="11">
        <f>SUM(D105:D109)</f>
        <v>18054218</v>
      </c>
      <c r="E104" s="11">
        <f>SUM(E105:E109)</f>
        <v>0</v>
      </c>
      <c r="F104" s="11">
        <f t="shared" ref="F104:K104" si="87">SUM(F105:F109)</f>
        <v>0</v>
      </c>
      <c r="G104" s="11">
        <f t="shared" si="87"/>
        <v>0</v>
      </c>
      <c r="H104" s="11">
        <f t="shared" si="87"/>
        <v>0</v>
      </c>
      <c r="I104" s="11">
        <f t="shared" si="87"/>
        <v>0</v>
      </c>
      <c r="J104" s="11">
        <f t="shared" si="87"/>
        <v>0</v>
      </c>
      <c r="K104" s="11">
        <f t="shared" si="87"/>
        <v>0</v>
      </c>
      <c r="L104" s="11">
        <f t="shared" ref="L104:M104" si="88">SUM(L105:L109)</f>
        <v>0</v>
      </c>
      <c r="M104" s="11">
        <f t="shared" si="88"/>
        <v>0</v>
      </c>
      <c r="N104" s="11">
        <f t="shared" ref="N104:O104" si="89">SUM(N105:N109)</f>
        <v>0</v>
      </c>
      <c r="O104" s="11">
        <f t="shared" si="89"/>
        <v>0</v>
      </c>
      <c r="P104" s="11">
        <f>SUM(P105:P109)</f>
        <v>0</v>
      </c>
      <c r="Q104" s="11">
        <f>SUM(Q105:Q109)</f>
        <v>0</v>
      </c>
    </row>
    <row r="105" spans="1:17" ht="25.5" customHeight="1" x14ac:dyDescent="0.25">
      <c r="A105" s="12" t="s">
        <v>193</v>
      </c>
      <c r="B105" s="12" t="s">
        <v>194</v>
      </c>
      <c r="C105" s="15">
        <v>500000</v>
      </c>
      <c r="D105" s="15">
        <v>19500000</v>
      </c>
      <c r="E105" s="15">
        <v>0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>
        <f t="shared" ref="Q105:Q109" si="90">SUM(E105:P105)</f>
        <v>0</v>
      </c>
    </row>
    <row r="106" spans="1:17" ht="25.5" customHeight="1" x14ac:dyDescent="0.25">
      <c r="A106" s="12" t="s">
        <v>195</v>
      </c>
      <c r="B106" s="12" t="s">
        <v>196</v>
      </c>
      <c r="C106" s="15">
        <v>0</v>
      </c>
      <c r="D106" s="15">
        <v>0</v>
      </c>
      <c r="E106" s="15">
        <v>0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>
        <f t="shared" si="90"/>
        <v>0</v>
      </c>
    </row>
    <row r="107" spans="1:17" ht="25.5" customHeight="1" x14ac:dyDescent="0.25">
      <c r="A107" s="12" t="s">
        <v>197</v>
      </c>
      <c r="B107" s="12" t="s">
        <v>198</v>
      </c>
      <c r="C107" s="15">
        <v>16942091</v>
      </c>
      <c r="D107" s="15">
        <v>-1942091</v>
      </c>
      <c r="E107" s="15">
        <v>0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>
        <f t="shared" si="90"/>
        <v>0</v>
      </c>
    </row>
    <row r="108" spans="1:17" ht="25.5" customHeight="1" x14ac:dyDescent="0.25">
      <c r="A108" s="12" t="s">
        <v>199</v>
      </c>
      <c r="B108" s="12" t="s">
        <v>200</v>
      </c>
      <c r="C108" s="15">
        <v>753691</v>
      </c>
      <c r="D108" s="15">
        <v>496309</v>
      </c>
      <c r="E108" s="15">
        <v>0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>
        <f t="shared" si="90"/>
        <v>0</v>
      </c>
    </row>
    <row r="109" spans="1:17" ht="25.5" customHeight="1" x14ac:dyDescent="0.25">
      <c r="A109" s="12" t="s">
        <v>201</v>
      </c>
      <c r="B109" s="12" t="s">
        <v>202</v>
      </c>
      <c r="C109" s="15">
        <v>0</v>
      </c>
      <c r="D109" s="15">
        <v>0</v>
      </c>
      <c r="E109" s="15">
        <v>0</v>
      </c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>
        <f t="shared" si="90"/>
        <v>0</v>
      </c>
    </row>
    <row r="110" spans="1:17" ht="25.5" customHeight="1" x14ac:dyDescent="0.25">
      <c r="A110" s="9" t="s">
        <v>203</v>
      </c>
      <c r="B110" s="10" t="s">
        <v>204</v>
      </c>
      <c r="C110" s="11">
        <f>SUM(C111:C113)</f>
        <v>1020434</v>
      </c>
      <c r="D110" s="11">
        <f t="shared" ref="D110:Q110" si="91">SUM(D111:D113)</f>
        <v>510991</v>
      </c>
      <c r="E110" s="11">
        <f t="shared" si="91"/>
        <v>0</v>
      </c>
      <c r="F110" s="11">
        <f t="shared" si="91"/>
        <v>0</v>
      </c>
      <c r="G110" s="11">
        <f t="shared" si="91"/>
        <v>0</v>
      </c>
      <c r="H110" s="11">
        <f t="shared" si="91"/>
        <v>0</v>
      </c>
      <c r="I110" s="11">
        <f t="shared" si="91"/>
        <v>0</v>
      </c>
      <c r="J110" s="11">
        <f t="shared" si="91"/>
        <v>0</v>
      </c>
      <c r="K110" s="11">
        <f t="shared" si="91"/>
        <v>0</v>
      </c>
      <c r="L110" s="11">
        <f t="shared" si="91"/>
        <v>0</v>
      </c>
      <c r="M110" s="11">
        <f t="shared" si="91"/>
        <v>0</v>
      </c>
      <c r="N110" s="11">
        <f t="shared" si="91"/>
        <v>0</v>
      </c>
      <c r="O110" s="11">
        <f t="shared" si="91"/>
        <v>0</v>
      </c>
      <c r="P110" s="11">
        <f t="shared" si="91"/>
        <v>0</v>
      </c>
      <c r="Q110" s="11">
        <f t="shared" si="91"/>
        <v>0</v>
      </c>
    </row>
    <row r="111" spans="1:17" ht="25.5" customHeight="1" x14ac:dyDescent="0.25">
      <c r="A111" s="12" t="s">
        <v>205</v>
      </c>
      <c r="B111" s="12" t="s">
        <v>206</v>
      </c>
      <c r="C111" s="15">
        <v>489009</v>
      </c>
      <c r="D111" s="15">
        <v>510991</v>
      </c>
      <c r="E111" s="15">
        <v>0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>
        <f t="shared" ref="Q111:Q113" si="92">SUM(E111:P111)</f>
        <v>0</v>
      </c>
    </row>
    <row r="112" spans="1:17" ht="25.5" customHeight="1" x14ac:dyDescent="0.25">
      <c r="A112" s="12" t="s">
        <v>207</v>
      </c>
      <c r="B112" s="12" t="s">
        <v>208</v>
      </c>
      <c r="C112" s="15">
        <v>531425</v>
      </c>
      <c r="D112" s="15">
        <v>0</v>
      </c>
      <c r="E112" s="15">
        <v>0</v>
      </c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>
        <f t="shared" si="92"/>
        <v>0</v>
      </c>
    </row>
    <row r="113" spans="1:17" ht="25.5" customHeight="1" x14ac:dyDescent="0.25">
      <c r="A113" s="12" t="s">
        <v>209</v>
      </c>
      <c r="B113" s="12" t="s">
        <v>210</v>
      </c>
      <c r="C113" s="15">
        <v>0</v>
      </c>
      <c r="D113" s="15">
        <v>0</v>
      </c>
      <c r="E113" s="15">
        <v>0</v>
      </c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>
        <f t="shared" si="92"/>
        <v>0</v>
      </c>
    </row>
    <row r="114" spans="1:17" ht="25.5" customHeight="1" x14ac:dyDescent="0.25">
      <c r="A114" s="9" t="s">
        <v>211</v>
      </c>
      <c r="B114" s="10" t="s">
        <v>212</v>
      </c>
      <c r="C114" s="11">
        <f>SUM(C115)</f>
        <v>0</v>
      </c>
      <c r="D114" s="11">
        <f>SUM(D115)</f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f>SUM(P115)</f>
        <v>0</v>
      </c>
      <c r="Q114" s="11">
        <f>SUM(Q115)</f>
        <v>0</v>
      </c>
    </row>
    <row r="115" spans="1:17" ht="25.5" customHeight="1" x14ac:dyDescent="0.25">
      <c r="A115" s="12" t="s">
        <v>213</v>
      </c>
      <c r="B115" s="12" t="s">
        <v>214</v>
      </c>
      <c r="C115" s="15">
        <v>0</v>
      </c>
      <c r="D115" s="15">
        <v>0</v>
      </c>
      <c r="E115" s="15">
        <v>0</v>
      </c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>
        <f t="shared" ref="Q115" si="93">SUM(E115:P115)</f>
        <v>0</v>
      </c>
    </row>
    <row r="116" spans="1:17" ht="25.5" customHeight="1" x14ac:dyDescent="0.25">
      <c r="A116" s="9" t="s">
        <v>215</v>
      </c>
      <c r="B116" s="10" t="s">
        <v>216</v>
      </c>
      <c r="C116" s="11">
        <f>SUM(C117:C118)</f>
        <v>35903520</v>
      </c>
      <c r="D116" s="11">
        <f>SUM(D117:D118)</f>
        <v>11692951.119999999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f>SUM(P117:P118)</f>
        <v>0</v>
      </c>
      <c r="Q116" s="11">
        <f>SUM(Q117:Q118)</f>
        <v>0</v>
      </c>
    </row>
    <row r="117" spans="1:17" ht="25.5" customHeight="1" x14ac:dyDescent="0.25">
      <c r="A117" s="12" t="s">
        <v>217</v>
      </c>
      <c r="B117" s="12" t="s">
        <v>218</v>
      </c>
      <c r="C117" s="15">
        <v>35903520</v>
      </c>
      <c r="D117" s="15">
        <v>11472951.119999999</v>
      </c>
      <c r="E117" s="15">
        <v>0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>
        <f t="shared" ref="Q117:Q118" si="94">SUM(E117:P117)</f>
        <v>0</v>
      </c>
    </row>
    <row r="118" spans="1:17" ht="25.5" customHeight="1" x14ac:dyDescent="0.25">
      <c r="A118" s="12" t="s">
        <v>219</v>
      </c>
      <c r="B118" s="12" t="s">
        <v>220</v>
      </c>
      <c r="C118" s="15">
        <v>0</v>
      </c>
      <c r="D118" s="15">
        <v>220000</v>
      </c>
      <c r="E118" s="15">
        <v>0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>
        <f t="shared" si="94"/>
        <v>0</v>
      </c>
    </row>
    <row r="119" spans="1:17" ht="25.5" customHeight="1" x14ac:dyDescent="0.25">
      <c r="A119" s="9" t="s">
        <v>221</v>
      </c>
      <c r="B119" s="10" t="s">
        <v>222</v>
      </c>
      <c r="C119" s="11">
        <f t="shared" ref="C119:Q119" si="95">SUM(C120:C124)</f>
        <v>2193597</v>
      </c>
      <c r="D119" s="11">
        <f t="shared" si="95"/>
        <v>0</v>
      </c>
      <c r="E119" s="11">
        <f t="shared" si="95"/>
        <v>0</v>
      </c>
      <c r="F119" s="11">
        <f t="shared" si="95"/>
        <v>0</v>
      </c>
      <c r="G119" s="11">
        <f t="shared" si="95"/>
        <v>0</v>
      </c>
      <c r="H119" s="11">
        <f t="shared" si="95"/>
        <v>0</v>
      </c>
      <c r="I119" s="11">
        <f t="shared" si="95"/>
        <v>0</v>
      </c>
      <c r="J119" s="11">
        <f t="shared" si="95"/>
        <v>0</v>
      </c>
      <c r="K119" s="11">
        <f t="shared" si="95"/>
        <v>0</v>
      </c>
      <c r="L119" s="11">
        <f t="shared" si="95"/>
        <v>0</v>
      </c>
      <c r="M119" s="11">
        <f t="shared" si="95"/>
        <v>0</v>
      </c>
      <c r="N119" s="11">
        <f t="shared" si="95"/>
        <v>0</v>
      </c>
      <c r="O119" s="11">
        <f t="shared" si="95"/>
        <v>0</v>
      </c>
      <c r="P119" s="11">
        <f t="shared" si="95"/>
        <v>0</v>
      </c>
      <c r="Q119" s="11">
        <f t="shared" si="95"/>
        <v>0</v>
      </c>
    </row>
    <row r="120" spans="1:17" ht="25.5" customHeight="1" x14ac:dyDescent="0.25">
      <c r="A120" s="12" t="s">
        <v>223</v>
      </c>
      <c r="B120" s="12" t="s">
        <v>224</v>
      </c>
      <c r="C120" s="15">
        <v>0</v>
      </c>
      <c r="D120" s="15">
        <v>0</v>
      </c>
      <c r="E120" s="15">
        <v>0</v>
      </c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>
        <f t="shared" ref="Q120:Q124" si="96">SUM(E120:P120)</f>
        <v>0</v>
      </c>
    </row>
    <row r="121" spans="1:17" ht="25.5" customHeight="1" x14ac:dyDescent="0.25">
      <c r="A121" s="12" t="s">
        <v>225</v>
      </c>
      <c r="B121" s="12" t="s">
        <v>226</v>
      </c>
      <c r="C121" s="15">
        <v>1623529</v>
      </c>
      <c r="D121" s="15">
        <v>0</v>
      </c>
      <c r="E121" s="15">
        <v>0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>
        <f t="shared" si="96"/>
        <v>0</v>
      </c>
    </row>
    <row r="122" spans="1:17" ht="25.5" customHeight="1" x14ac:dyDescent="0.25">
      <c r="A122" s="12" t="s">
        <v>227</v>
      </c>
      <c r="B122" s="12" t="s">
        <v>228</v>
      </c>
      <c r="C122" s="15">
        <v>269623</v>
      </c>
      <c r="D122" s="15">
        <v>0</v>
      </c>
      <c r="E122" s="15">
        <v>0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>
        <f t="shared" si="96"/>
        <v>0</v>
      </c>
    </row>
    <row r="123" spans="1:17" ht="25.5" customHeight="1" x14ac:dyDescent="0.25">
      <c r="A123" s="12" t="s">
        <v>229</v>
      </c>
      <c r="B123" s="12" t="s">
        <v>230</v>
      </c>
      <c r="C123" s="15">
        <v>300445</v>
      </c>
      <c r="D123" s="15">
        <v>0</v>
      </c>
      <c r="E123" s="15">
        <v>0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>
        <f t="shared" si="96"/>
        <v>0</v>
      </c>
    </row>
    <row r="124" spans="1:17" ht="25.5" customHeight="1" x14ac:dyDescent="0.25">
      <c r="A124" s="12" t="s">
        <v>231</v>
      </c>
      <c r="B124" s="12" t="s">
        <v>232</v>
      </c>
      <c r="C124" s="15">
        <v>0</v>
      </c>
      <c r="D124" s="15">
        <v>0</v>
      </c>
      <c r="E124" s="15">
        <v>0</v>
      </c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>
        <f t="shared" si="96"/>
        <v>0</v>
      </c>
    </row>
    <row r="125" spans="1:17" ht="25.5" customHeight="1" x14ac:dyDescent="0.25">
      <c r="A125" s="9" t="s">
        <v>233</v>
      </c>
      <c r="B125" s="10" t="s">
        <v>234</v>
      </c>
      <c r="C125" s="11">
        <f>SUM(C126)</f>
        <v>0</v>
      </c>
      <c r="D125" s="11">
        <f>SUM(D126)</f>
        <v>1140261.24</v>
      </c>
      <c r="E125" s="11">
        <f>SUM(E126)</f>
        <v>0</v>
      </c>
      <c r="F125" s="11">
        <f t="shared" ref="F125:O127" si="97">SUM(F126)</f>
        <v>0</v>
      </c>
      <c r="G125" s="11">
        <f t="shared" si="97"/>
        <v>0</v>
      </c>
      <c r="H125" s="11">
        <f t="shared" si="97"/>
        <v>0</v>
      </c>
      <c r="I125" s="11">
        <f t="shared" si="97"/>
        <v>0</v>
      </c>
      <c r="J125" s="11">
        <f t="shared" si="97"/>
        <v>0</v>
      </c>
      <c r="K125" s="11">
        <f t="shared" si="97"/>
        <v>0</v>
      </c>
      <c r="L125" s="11">
        <f t="shared" si="97"/>
        <v>0</v>
      </c>
      <c r="M125" s="11">
        <f t="shared" si="97"/>
        <v>0</v>
      </c>
      <c r="N125" s="11">
        <f t="shared" si="97"/>
        <v>0</v>
      </c>
      <c r="O125" s="11">
        <f t="shared" si="97"/>
        <v>0</v>
      </c>
      <c r="P125" s="11">
        <f>SUM(P126)</f>
        <v>0</v>
      </c>
      <c r="Q125" s="11">
        <f>SUM(Q126)</f>
        <v>0</v>
      </c>
    </row>
    <row r="126" spans="1:17" ht="25.5" customHeight="1" x14ac:dyDescent="0.25">
      <c r="A126" s="12" t="s">
        <v>235</v>
      </c>
      <c r="B126" s="12" t="s">
        <v>236</v>
      </c>
      <c r="C126" s="15">
        <v>0</v>
      </c>
      <c r="D126" s="15">
        <v>1140261.24</v>
      </c>
      <c r="E126" s="15">
        <v>0</v>
      </c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>
        <f t="shared" ref="Q126" si="98">SUM(E126:P126)</f>
        <v>0</v>
      </c>
    </row>
    <row r="127" spans="1:17" ht="25.5" customHeight="1" x14ac:dyDescent="0.25">
      <c r="A127" s="9" t="s">
        <v>237</v>
      </c>
      <c r="B127" s="10" t="s">
        <v>238</v>
      </c>
      <c r="C127" s="11">
        <v>0</v>
      </c>
      <c r="D127" s="11">
        <f>SUM(D128)</f>
        <v>6000000</v>
      </c>
      <c r="E127" s="11">
        <f>SUM(E128)</f>
        <v>0</v>
      </c>
      <c r="F127" s="11">
        <f t="shared" si="97"/>
        <v>0</v>
      </c>
      <c r="G127" s="11">
        <f t="shared" si="97"/>
        <v>0</v>
      </c>
      <c r="H127" s="11">
        <f t="shared" si="97"/>
        <v>0</v>
      </c>
      <c r="I127" s="11">
        <f t="shared" si="97"/>
        <v>0</v>
      </c>
      <c r="J127" s="11">
        <f t="shared" si="97"/>
        <v>0</v>
      </c>
      <c r="K127" s="11">
        <f t="shared" si="97"/>
        <v>0</v>
      </c>
      <c r="L127" s="11">
        <f t="shared" si="97"/>
        <v>0</v>
      </c>
      <c r="M127" s="11">
        <f t="shared" si="97"/>
        <v>0</v>
      </c>
      <c r="N127" s="11">
        <f t="shared" si="97"/>
        <v>0</v>
      </c>
      <c r="O127" s="11">
        <f t="shared" si="97"/>
        <v>0</v>
      </c>
      <c r="P127" s="11">
        <f>SUM(P128)</f>
        <v>0</v>
      </c>
      <c r="Q127" s="11">
        <f>SUM(Q128)</f>
        <v>0</v>
      </c>
    </row>
    <row r="128" spans="1:17" ht="25.5" customHeight="1" x14ac:dyDescent="0.25">
      <c r="A128" s="12" t="s">
        <v>239</v>
      </c>
      <c r="B128" s="12" t="s">
        <v>240</v>
      </c>
      <c r="C128" s="15">
        <v>0</v>
      </c>
      <c r="D128" s="15">
        <v>6000000</v>
      </c>
      <c r="E128" s="15">
        <v>0</v>
      </c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>
        <f t="shared" ref="Q128" si="99">SUM(E128:P128)</f>
        <v>0</v>
      </c>
    </row>
    <row r="129" spans="1:18" ht="25.5" customHeight="1" x14ac:dyDescent="0.25">
      <c r="A129" s="9" t="s">
        <v>241</v>
      </c>
      <c r="B129" s="10" t="s">
        <v>242</v>
      </c>
      <c r="C129" s="11">
        <v>0</v>
      </c>
      <c r="D129" s="11">
        <f>SUM(D130)</f>
        <v>0</v>
      </c>
      <c r="E129" s="11">
        <f t="shared" ref="E129:Q129" si="100">SUM(E130)</f>
        <v>0</v>
      </c>
      <c r="F129" s="11">
        <f t="shared" si="100"/>
        <v>0</v>
      </c>
      <c r="G129" s="11">
        <f t="shared" si="100"/>
        <v>0</v>
      </c>
      <c r="H129" s="11">
        <f t="shared" si="100"/>
        <v>0</v>
      </c>
      <c r="I129" s="11">
        <f t="shared" si="100"/>
        <v>0</v>
      </c>
      <c r="J129" s="11">
        <f t="shared" si="100"/>
        <v>0</v>
      </c>
      <c r="K129" s="11">
        <f t="shared" si="100"/>
        <v>0</v>
      </c>
      <c r="L129" s="11">
        <f t="shared" si="100"/>
        <v>0</v>
      </c>
      <c r="M129" s="11">
        <f t="shared" si="100"/>
        <v>0</v>
      </c>
      <c r="N129" s="11">
        <f t="shared" si="100"/>
        <v>0</v>
      </c>
      <c r="O129" s="11">
        <f t="shared" si="100"/>
        <v>0</v>
      </c>
      <c r="P129" s="11">
        <f t="shared" si="100"/>
        <v>0</v>
      </c>
      <c r="Q129" s="11">
        <f t="shared" si="100"/>
        <v>0</v>
      </c>
    </row>
    <row r="130" spans="1:18" ht="25.5" customHeight="1" x14ac:dyDescent="0.25">
      <c r="A130" s="12" t="s">
        <v>243</v>
      </c>
      <c r="B130" s="12" t="s">
        <v>244</v>
      </c>
      <c r="C130" s="15">
        <v>0</v>
      </c>
      <c r="D130" s="15">
        <v>0</v>
      </c>
      <c r="E130" s="15">
        <v>0</v>
      </c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>
        <f t="shared" ref="Q130" si="101">SUM(E130:P130)</f>
        <v>0</v>
      </c>
    </row>
    <row r="131" spans="1:18" s="6" customFormat="1" ht="25.5" customHeight="1" x14ac:dyDescent="0.25">
      <c r="A131" s="18" t="s">
        <v>245</v>
      </c>
      <c r="B131" s="19"/>
      <c r="C131" s="20">
        <f t="shared" ref="C131:Q131" si="102">+C103+C65+C30+C18</f>
        <v>729101690</v>
      </c>
      <c r="D131" s="20">
        <f t="shared" si="102"/>
        <v>0</v>
      </c>
      <c r="E131" s="20">
        <f t="shared" si="102"/>
        <v>25744323.459999997</v>
      </c>
      <c r="F131" s="20">
        <f t="shared" si="102"/>
        <v>0</v>
      </c>
      <c r="G131" s="20">
        <f t="shared" si="102"/>
        <v>0</v>
      </c>
      <c r="H131" s="20">
        <f t="shared" si="102"/>
        <v>0</v>
      </c>
      <c r="I131" s="20">
        <f t="shared" si="102"/>
        <v>0</v>
      </c>
      <c r="J131" s="20">
        <f t="shared" si="102"/>
        <v>0</v>
      </c>
      <c r="K131" s="20">
        <f t="shared" si="102"/>
        <v>0</v>
      </c>
      <c r="L131" s="20">
        <f t="shared" si="102"/>
        <v>0</v>
      </c>
      <c r="M131" s="20">
        <f t="shared" si="102"/>
        <v>0</v>
      </c>
      <c r="N131" s="20">
        <f t="shared" si="102"/>
        <v>0</v>
      </c>
      <c r="O131" s="20">
        <f t="shared" si="102"/>
        <v>0</v>
      </c>
      <c r="P131" s="20">
        <f t="shared" si="102"/>
        <v>0</v>
      </c>
      <c r="Q131" s="45">
        <f t="shared" si="102"/>
        <v>25744323.459999997</v>
      </c>
    </row>
    <row r="132" spans="1:18" ht="25.5" customHeight="1" x14ac:dyDescent="0.25">
      <c r="D132" s="41"/>
      <c r="K132" s="17"/>
      <c r="L132" s="17"/>
      <c r="M132" s="17"/>
      <c r="N132" s="17"/>
      <c r="O132" s="17"/>
      <c r="P132" s="17"/>
      <c r="Q132" s="41"/>
      <c r="R132" s="41"/>
    </row>
    <row r="133" spans="1:18" ht="0.75" customHeight="1" x14ac:dyDescent="0.25">
      <c r="D133" s="21">
        <f>+D132-D103</f>
        <v>-37398421.359999999</v>
      </c>
      <c r="K133" s="21"/>
      <c r="L133" s="21"/>
      <c r="M133" s="21"/>
      <c r="N133" s="21"/>
      <c r="O133" s="21"/>
      <c r="P133" s="21"/>
      <c r="Q133" s="43"/>
    </row>
    <row r="134" spans="1:18" ht="25.5" customHeight="1" x14ac:dyDescent="0.25">
      <c r="A134" s="22" t="s">
        <v>246</v>
      </c>
      <c r="D134" s="41"/>
      <c r="N134" s="40"/>
      <c r="O134" s="40"/>
      <c r="P134" s="40"/>
      <c r="Q134" s="21"/>
    </row>
    <row r="135" spans="1:18" ht="25.5" customHeight="1" x14ac:dyDescent="0.25">
      <c r="A135" s="9">
        <v>4.0999999999999996</v>
      </c>
      <c r="B135" s="10" t="s">
        <v>247</v>
      </c>
      <c r="C135" s="23">
        <f>SUM(C136:C137)</f>
        <v>0</v>
      </c>
      <c r="D135" s="23">
        <f t="shared" ref="D135:K135" si="103">SUM(D136:D137)</f>
        <v>0</v>
      </c>
      <c r="E135" s="23">
        <f t="shared" si="103"/>
        <v>0</v>
      </c>
      <c r="F135" s="23">
        <f t="shared" si="103"/>
        <v>0</v>
      </c>
      <c r="G135" s="23">
        <f t="shared" si="103"/>
        <v>0</v>
      </c>
      <c r="H135" s="23">
        <f t="shared" si="103"/>
        <v>0</v>
      </c>
      <c r="I135" s="23">
        <f t="shared" si="103"/>
        <v>0</v>
      </c>
      <c r="J135" s="23">
        <f t="shared" si="103"/>
        <v>0</v>
      </c>
      <c r="K135" s="23">
        <f t="shared" si="103"/>
        <v>0</v>
      </c>
      <c r="L135" s="23">
        <f t="shared" ref="L135:M135" si="104">SUM(L136:L137)</f>
        <v>0</v>
      </c>
      <c r="M135" s="23">
        <f t="shared" si="104"/>
        <v>0</v>
      </c>
      <c r="N135" s="23">
        <f t="shared" ref="N135:O135" si="105">SUM(N136:N137)</f>
        <v>0</v>
      </c>
      <c r="O135" s="23">
        <f t="shared" si="105"/>
        <v>0</v>
      </c>
      <c r="P135" s="23">
        <f t="shared" ref="P135" si="106">SUM(P136:P137)</f>
        <v>0</v>
      </c>
      <c r="Q135" s="23">
        <f>SUM(Q136:Q137)</f>
        <v>0</v>
      </c>
    </row>
    <row r="136" spans="1:18" ht="25.5" customHeight="1" x14ac:dyDescent="0.25">
      <c r="A136" s="2" t="s">
        <v>248</v>
      </c>
      <c r="B136" s="24" t="s">
        <v>249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15">
        <f t="shared" ref="Q136:Q138" si="107">SUM(E136:P136)</f>
        <v>0</v>
      </c>
    </row>
    <row r="137" spans="1:18" ht="25.5" customHeight="1" x14ac:dyDescent="0.25">
      <c r="A137" s="2" t="s">
        <v>250</v>
      </c>
      <c r="B137" s="24" t="s">
        <v>251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15">
        <f t="shared" si="107"/>
        <v>0</v>
      </c>
    </row>
    <row r="138" spans="1:18" ht="8.25" customHeight="1" x14ac:dyDescent="0.25"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15">
        <f t="shared" si="107"/>
        <v>0</v>
      </c>
    </row>
    <row r="139" spans="1:18" ht="25.5" customHeight="1" x14ac:dyDescent="0.25">
      <c r="A139" s="9">
        <v>4.2</v>
      </c>
      <c r="B139" s="10" t="s">
        <v>252</v>
      </c>
      <c r="C139" s="23">
        <f>SUM(C140:C141)</f>
        <v>0</v>
      </c>
      <c r="D139" s="23">
        <f t="shared" ref="D139:K139" si="108">SUM(D140:D141)</f>
        <v>0</v>
      </c>
      <c r="E139" s="23">
        <f t="shared" si="108"/>
        <v>0</v>
      </c>
      <c r="F139" s="23">
        <f t="shared" si="108"/>
        <v>0</v>
      </c>
      <c r="G139" s="23">
        <f t="shared" si="108"/>
        <v>0</v>
      </c>
      <c r="H139" s="23">
        <f t="shared" si="108"/>
        <v>0</v>
      </c>
      <c r="I139" s="23">
        <f t="shared" si="108"/>
        <v>0</v>
      </c>
      <c r="J139" s="23">
        <f t="shared" si="108"/>
        <v>0</v>
      </c>
      <c r="K139" s="23">
        <f t="shared" si="108"/>
        <v>0</v>
      </c>
      <c r="L139" s="23">
        <f t="shared" ref="L139:M139" si="109">SUM(L140:L141)</f>
        <v>0</v>
      </c>
      <c r="M139" s="23">
        <f t="shared" si="109"/>
        <v>0</v>
      </c>
      <c r="N139" s="23">
        <f t="shared" ref="N139:O139" si="110">SUM(N140:N141)</f>
        <v>0</v>
      </c>
      <c r="O139" s="23">
        <f t="shared" si="110"/>
        <v>0</v>
      </c>
      <c r="P139" s="23">
        <f t="shared" ref="P139" si="111">SUM(P140:P141)</f>
        <v>0</v>
      </c>
      <c r="Q139" s="23">
        <f>SUM(Q140:Q141)</f>
        <v>0</v>
      </c>
    </row>
    <row r="140" spans="1:18" ht="25.5" customHeight="1" x14ac:dyDescent="0.25">
      <c r="A140" s="2" t="s">
        <v>253</v>
      </c>
      <c r="B140" s="1" t="s">
        <v>254</v>
      </c>
      <c r="C140" s="25">
        <v>0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15">
        <f t="shared" ref="Q140:Q142" si="112">SUM(E140:P140)</f>
        <v>0</v>
      </c>
    </row>
    <row r="141" spans="1:18" ht="25.5" customHeight="1" x14ac:dyDescent="0.25">
      <c r="A141" s="2" t="s">
        <v>255</v>
      </c>
      <c r="B141" s="1" t="s">
        <v>256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15">
        <f t="shared" si="112"/>
        <v>0</v>
      </c>
    </row>
    <row r="142" spans="1:18" ht="14.25" customHeight="1" x14ac:dyDescent="0.25"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15">
        <f t="shared" si="112"/>
        <v>0</v>
      </c>
    </row>
    <row r="143" spans="1:18" ht="25.5" customHeight="1" x14ac:dyDescent="0.25">
      <c r="A143" s="9">
        <v>4.3</v>
      </c>
      <c r="B143" s="10" t="s">
        <v>257</v>
      </c>
      <c r="C143" s="23">
        <f>SUM(C144)</f>
        <v>0</v>
      </c>
      <c r="D143" s="23">
        <f t="shared" ref="D143:P143" si="113">SUM(D144)</f>
        <v>0</v>
      </c>
      <c r="E143" s="23">
        <f t="shared" si="113"/>
        <v>0</v>
      </c>
      <c r="F143" s="23">
        <f t="shared" si="113"/>
        <v>0</v>
      </c>
      <c r="G143" s="23">
        <f t="shared" si="113"/>
        <v>0</v>
      </c>
      <c r="H143" s="23">
        <f t="shared" si="113"/>
        <v>0</v>
      </c>
      <c r="I143" s="23">
        <f t="shared" si="113"/>
        <v>0</v>
      </c>
      <c r="J143" s="23">
        <f t="shared" si="113"/>
        <v>0</v>
      </c>
      <c r="K143" s="23">
        <f t="shared" si="113"/>
        <v>0</v>
      </c>
      <c r="L143" s="23">
        <f t="shared" si="113"/>
        <v>0</v>
      </c>
      <c r="M143" s="23">
        <f t="shared" si="113"/>
        <v>0</v>
      </c>
      <c r="N143" s="23">
        <f t="shared" si="113"/>
        <v>0</v>
      </c>
      <c r="O143" s="23">
        <f t="shared" si="113"/>
        <v>0</v>
      </c>
      <c r="P143" s="23">
        <f t="shared" si="113"/>
        <v>0</v>
      </c>
      <c r="Q143" s="23">
        <f>SUM(Q144)</f>
        <v>0</v>
      </c>
    </row>
    <row r="144" spans="1:18" ht="25.5" customHeight="1" x14ac:dyDescent="0.25">
      <c r="A144" s="2" t="s">
        <v>258</v>
      </c>
      <c r="B144" s="24" t="s">
        <v>259</v>
      </c>
      <c r="C144" s="25">
        <v>0</v>
      </c>
      <c r="D144" s="25">
        <v>0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15">
        <f t="shared" ref="Q144" si="114">SUM(E144:P144)</f>
        <v>0</v>
      </c>
    </row>
    <row r="145" spans="1:17" s="6" customFormat="1" ht="25.5" customHeight="1" x14ac:dyDescent="0.25">
      <c r="A145" s="18" t="s">
        <v>260</v>
      </c>
      <c r="B145" s="19"/>
      <c r="C145" s="26">
        <f>C143+C139+C135</f>
        <v>0</v>
      </c>
      <c r="D145" s="26">
        <f t="shared" ref="D145:K145" si="115">D143+D139+D135</f>
        <v>0</v>
      </c>
      <c r="E145" s="26">
        <f t="shared" si="115"/>
        <v>0</v>
      </c>
      <c r="F145" s="26">
        <f t="shared" si="115"/>
        <v>0</v>
      </c>
      <c r="G145" s="26">
        <f t="shared" si="115"/>
        <v>0</v>
      </c>
      <c r="H145" s="26">
        <f t="shared" si="115"/>
        <v>0</v>
      </c>
      <c r="I145" s="26">
        <f t="shared" si="115"/>
        <v>0</v>
      </c>
      <c r="J145" s="26">
        <f t="shared" si="115"/>
        <v>0</v>
      </c>
      <c r="K145" s="26">
        <f t="shared" si="115"/>
        <v>0</v>
      </c>
      <c r="L145" s="26">
        <f t="shared" ref="L145:M145" si="116">L143+L139+L135</f>
        <v>0</v>
      </c>
      <c r="M145" s="26">
        <f t="shared" si="116"/>
        <v>0</v>
      </c>
      <c r="N145" s="26">
        <f t="shared" ref="N145:O145" si="117">N143+N139+N135</f>
        <v>0</v>
      </c>
      <c r="O145" s="26">
        <f t="shared" si="117"/>
        <v>0</v>
      </c>
      <c r="P145" s="26">
        <f t="shared" ref="P145" si="118">P143+P139+P135</f>
        <v>0</v>
      </c>
      <c r="Q145" s="27">
        <f>+Q135+Q139+Q143</f>
        <v>0</v>
      </c>
    </row>
    <row r="146" spans="1:17" ht="14.25" customHeight="1" x14ac:dyDescent="0.25"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15"/>
    </row>
    <row r="147" spans="1:17" s="6" customFormat="1" ht="25.5" customHeight="1" x14ac:dyDescent="0.25">
      <c r="A147" s="29" t="s">
        <v>261</v>
      </c>
      <c r="B147" s="30"/>
      <c r="C147" s="31">
        <f>C145+C131</f>
        <v>729101690</v>
      </c>
      <c r="D147" s="31">
        <f>D145+D131</f>
        <v>0</v>
      </c>
      <c r="E147" s="32" t="s">
        <v>262</v>
      </c>
      <c r="F147" s="31">
        <f>F145+F131</f>
        <v>0</v>
      </c>
      <c r="G147" s="31">
        <f t="shared" ref="G147:K147" si="119">G145+G131</f>
        <v>0</v>
      </c>
      <c r="H147" s="31">
        <f t="shared" si="119"/>
        <v>0</v>
      </c>
      <c r="I147" s="31">
        <f t="shared" si="119"/>
        <v>0</v>
      </c>
      <c r="J147" s="31">
        <f t="shared" si="119"/>
        <v>0</v>
      </c>
      <c r="K147" s="31">
        <f t="shared" si="119"/>
        <v>0</v>
      </c>
      <c r="L147" s="31">
        <f t="shared" ref="L147:M147" si="120">L145+L131</f>
        <v>0</v>
      </c>
      <c r="M147" s="31">
        <f t="shared" si="120"/>
        <v>0</v>
      </c>
      <c r="N147" s="31">
        <f t="shared" ref="N147:O147" si="121">N145+N131</f>
        <v>0</v>
      </c>
      <c r="O147" s="31">
        <f t="shared" si="121"/>
        <v>0</v>
      </c>
      <c r="P147" s="31">
        <f t="shared" ref="P147" si="122">P145+P131</f>
        <v>0</v>
      </c>
      <c r="Q147" s="34">
        <f>+Q131+Q145</f>
        <v>25744323.459999997</v>
      </c>
    </row>
    <row r="148" spans="1:17" ht="12" x14ac:dyDescent="0.2">
      <c r="G148" s="33"/>
      <c r="H148" s="33"/>
      <c r="I148" s="33"/>
      <c r="J148" s="33"/>
    </row>
    <row r="149" spans="1:17" x14ac:dyDescent="0.25">
      <c r="A149" s="1" t="s">
        <v>263</v>
      </c>
      <c r="D149" s="17"/>
    </row>
    <row r="150" spans="1:17" x14ac:dyDescent="0.25">
      <c r="D150" s="21"/>
      <c r="E150" s="125" t="s">
        <v>264</v>
      </c>
      <c r="F150" s="125"/>
      <c r="G150" s="125"/>
      <c r="H150" s="125"/>
      <c r="I150" s="125"/>
      <c r="J150" s="125"/>
      <c r="K150" s="125"/>
      <c r="L150" s="125"/>
      <c r="M150" s="125"/>
      <c r="N150" s="125"/>
      <c r="O150" s="125"/>
      <c r="P150" s="125"/>
      <c r="Q150" s="125"/>
    </row>
    <row r="153" spans="1:17" ht="15" x14ac:dyDescent="0.25">
      <c r="A153" s="2" t="s">
        <v>265</v>
      </c>
      <c r="E153" s="46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46"/>
    </row>
    <row r="154" spans="1:17" ht="14.25" x14ac:dyDescent="0.25">
      <c r="A154" s="39" t="s">
        <v>266</v>
      </c>
      <c r="B154" s="39"/>
      <c r="E154" s="126" t="s">
        <v>267</v>
      </c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</row>
    <row r="155" spans="1:17" x14ac:dyDescent="0.25">
      <c r="A155" s="1" t="s">
        <v>268</v>
      </c>
      <c r="E155" s="125" t="s">
        <v>269</v>
      </c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</row>
    <row r="161" spans="1:17" x14ac:dyDescent="0.25">
      <c r="C161" s="1" t="s">
        <v>270</v>
      </c>
    </row>
    <row r="162" spans="1:17" x14ac:dyDescent="0.25">
      <c r="A162" s="44"/>
      <c r="B162" s="44"/>
      <c r="D162" s="44"/>
      <c r="K162" s="44"/>
      <c r="L162" s="44"/>
      <c r="M162" s="44"/>
      <c r="N162" s="44"/>
      <c r="O162" s="44"/>
      <c r="P162" s="44"/>
      <c r="Q162" s="44"/>
    </row>
    <row r="163" spans="1:17" x14ac:dyDescent="0.25">
      <c r="A163" s="44"/>
      <c r="B163" s="44"/>
      <c r="C163" s="44"/>
      <c r="D163" s="44"/>
      <c r="H163" s="44"/>
      <c r="I163" s="44"/>
      <c r="K163" s="44"/>
      <c r="L163" s="44"/>
      <c r="M163" s="44"/>
      <c r="N163" s="44"/>
      <c r="O163" s="44"/>
      <c r="P163" s="44"/>
      <c r="Q163" s="44"/>
    </row>
    <row r="164" spans="1:17" x14ac:dyDescent="0.25">
      <c r="A164" s="44"/>
      <c r="B164" s="44"/>
      <c r="C164" s="44"/>
      <c r="D164" s="44"/>
      <c r="I164" s="44"/>
      <c r="K164" s="44"/>
      <c r="L164" s="44"/>
      <c r="M164" s="44"/>
      <c r="N164" s="44"/>
      <c r="O164" s="44"/>
      <c r="P164" s="44"/>
      <c r="Q164" s="44"/>
    </row>
    <row r="165" spans="1:17" x14ac:dyDescent="0.25">
      <c r="A165" s="44"/>
      <c r="C165" s="44" t="s">
        <v>271</v>
      </c>
      <c r="D165" s="44"/>
      <c r="H165" s="44"/>
      <c r="I165" s="44"/>
      <c r="K165" s="44"/>
      <c r="L165" s="44"/>
      <c r="M165" s="44"/>
      <c r="N165" s="44"/>
      <c r="O165" s="44"/>
      <c r="P165" s="44"/>
      <c r="Q165" s="44"/>
    </row>
    <row r="166" spans="1:17" ht="14.25" x14ac:dyDescent="0.25">
      <c r="B166" s="39"/>
      <c r="C166" s="39" t="s">
        <v>272</v>
      </c>
      <c r="D166" s="39"/>
      <c r="H166" s="39"/>
      <c r="I166" s="39"/>
      <c r="K166" s="39"/>
      <c r="L166" s="39"/>
      <c r="M166" s="39"/>
      <c r="N166" s="39"/>
      <c r="O166" s="39"/>
      <c r="P166" s="39"/>
      <c r="Q166" s="39"/>
    </row>
    <row r="167" spans="1:17" x14ac:dyDescent="0.25">
      <c r="B167" s="1" t="s">
        <v>273</v>
      </c>
    </row>
  </sheetData>
  <mergeCells count="9">
    <mergeCell ref="E150:Q150"/>
    <mergeCell ref="E154:Q154"/>
    <mergeCell ref="E155:Q155"/>
    <mergeCell ref="A16:B16"/>
    <mergeCell ref="A10:Q10"/>
    <mergeCell ref="A11:Q11"/>
    <mergeCell ref="A12:Q12"/>
    <mergeCell ref="A13:Q13"/>
    <mergeCell ref="A14:Q14"/>
  </mergeCells>
  <pageMargins left="0.94488188976377963" right="0.15748031496062992" top="0.35433070866141736" bottom="0.27559055118110237" header="0.35433070866141736" footer="0.31496062992125984"/>
  <pageSetup scale="75" orientation="portrait" r:id="rId1"/>
  <headerFooter>
    <oddFooter>&amp;R&amp;8&amp;P/&amp;N</oddFooter>
  </headerFooter>
  <rowBreaks count="4" manualBreakCount="4">
    <brk id="44" max="16" man="1"/>
    <brk id="74" max="16" man="1"/>
    <brk id="102" max="16" man="1"/>
    <brk id="132" max="1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E4E02-BF86-4987-A528-9D131E312E23}">
  <sheetPr>
    <tabColor rgb="FFFF0000"/>
  </sheetPr>
  <dimension ref="A2:R87"/>
  <sheetViews>
    <sheetView showGridLines="0" topLeftCell="A10" zoomScale="110" zoomScaleNormal="110" workbookViewId="0">
      <selection activeCell="G21" sqref="G21"/>
    </sheetView>
  </sheetViews>
  <sheetFormatPr baseColWidth="10" defaultColWidth="8.7109375" defaultRowHeight="11.25" x14ac:dyDescent="0.25"/>
  <cols>
    <col min="1" max="1" width="7.7109375" style="2" customWidth="1"/>
    <col min="2" max="2" width="37.7109375" style="1" customWidth="1"/>
    <col min="3" max="3" width="16.85546875" style="1" bestFit="1" customWidth="1"/>
    <col min="4" max="4" width="17.7109375" style="1" bestFit="1" customWidth="1"/>
    <col min="5" max="5" width="17.7109375" style="1" customWidth="1"/>
    <col min="6" max="6" width="15.140625" style="1" customWidth="1"/>
    <col min="7" max="7" width="17.28515625" style="48" customWidth="1"/>
    <col min="8" max="11" width="15.7109375" style="1" hidden="1" customWidth="1"/>
    <col min="12" max="12" width="16.7109375" style="1" hidden="1" customWidth="1"/>
    <col min="13" max="16" width="15.7109375" style="1" hidden="1" customWidth="1"/>
    <col min="17" max="17" width="16.7109375" style="1" hidden="1" customWidth="1"/>
    <col min="18" max="18" width="17.85546875" style="1" bestFit="1" customWidth="1"/>
    <col min="19" max="16384" width="8.7109375" style="1"/>
  </cols>
  <sheetData>
    <row r="2" spans="1:18" ht="19.5" x14ac:dyDescent="0.25">
      <c r="G2" s="47"/>
    </row>
    <row r="4" spans="1:18" ht="3" customHeight="1" x14ac:dyDescent="0.25"/>
    <row r="9" spans="1:18" x14ac:dyDescent="0.25">
      <c r="A9" s="129" t="s">
        <v>0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</row>
    <row r="10" spans="1:18" x14ac:dyDescent="0.25">
      <c r="A10" s="130" t="s">
        <v>1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</row>
    <row r="11" spans="1:18" x14ac:dyDescent="0.25">
      <c r="A11" s="130" t="s">
        <v>2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</row>
    <row r="12" spans="1:18" x14ac:dyDescent="0.25">
      <c r="A12" s="130" t="s">
        <v>274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</row>
    <row r="13" spans="1:18" x14ac:dyDescent="0.25">
      <c r="A13" s="130" t="s">
        <v>4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</row>
    <row r="14" spans="1:18" x14ac:dyDescent="0.25">
      <c r="B14" s="2"/>
      <c r="C14" s="3"/>
      <c r="D14" s="4"/>
      <c r="E14" s="4"/>
      <c r="F14" s="4"/>
      <c r="G14" s="49"/>
      <c r="H14" s="4"/>
      <c r="I14" s="4"/>
      <c r="J14" s="4"/>
      <c r="K14" s="4"/>
    </row>
    <row r="15" spans="1:18" ht="29.1" customHeight="1" x14ac:dyDescent="0.25">
      <c r="A15" s="127" t="s">
        <v>5</v>
      </c>
      <c r="B15" s="128"/>
      <c r="C15" s="5" t="s">
        <v>6</v>
      </c>
      <c r="D15" s="5" t="s">
        <v>7</v>
      </c>
      <c r="E15" s="5" t="s">
        <v>275</v>
      </c>
      <c r="F15" s="5" t="s">
        <v>8</v>
      </c>
      <c r="G15" s="5" t="s">
        <v>9</v>
      </c>
      <c r="H15" s="5" t="s">
        <v>10</v>
      </c>
      <c r="I15" s="5" t="s">
        <v>11</v>
      </c>
      <c r="J15" s="5" t="s">
        <v>12</v>
      </c>
      <c r="K15" s="5" t="s">
        <v>13</v>
      </c>
      <c r="L15" s="5" t="s">
        <v>14</v>
      </c>
      <c r="M15" s="5" t="s">
        <v>15</v>
      </c>
      <c r="N15" s="5" t="s">
        <v>16</v>
      </c>
      <c r="O15" s="5" t="s">
        <v>17</v>
      </c>
      <c r="P15" s="5" t="s">
        <v>18</v>
      </c>
      <c r="Q15" s="5" t="s">
        <v>19</v>
      </c>
      <c r="R15" s="5" t="s">
        <v>20</v>
      </c>
    </row>
    <row r="16" spans="1:18" s="6" customFormat="1" ht="19.5" customHeight="1" x14ac:dyDescent="0.25">
      <c r="A16" s="36" t="s">
        <v>21</v>
      </c>
      <c r="B16" s="37" t="s">
        <v>22</v>
      </c>
      <c r="C16" s="38"/>
      <c r="D16" s="38"/>
      <c r="E16" s="38"/>
      <c r="F16" s="38"/>
      <c r="G16" s="50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18" ht="25.5" customHeight="1" x14ac:dyDescent="0.25">
      <c r="A17" s="57">
        <v>2.1</v>
      </c>
      <c r="B17" s="57" t="s">
        <v>23</v>
      </c>
      <c r="C17" s="58">
        <f t="shared" ref="C17:R17" si="0">C18+C19+C22</f>
        <v>306184843</v>
      </c>
      <c r="D17" s="58">
        <f t="shared" si="0"/>
        <v>35535809.380000003</v>
      </c>
      <c r="E17" s="58">
        <f t="shared" si="0"/>
        <v>341720652.38</v>
      </c>
      <c r="F17" s="58">
        <f t="shared" si="0"/>
        <v>22854418.689999998</v>
      </c>
      <c r="G17" s="59">
        <f t="shared" si="0"/>
        <v>23107439.829999998</v>
      </c>
      <c r="H17" s="58">
        <f t="shared" si="0"/>
        <v>0</v>
      </c>
      <c r="I17" s="58">
        <f t="shared" si="0"/>
        <v>0</v>
      </c>
      <c r="J17" s="58">
        <f t="shared" si="0"/>
        <v>0</v>
      </c>
      <c r="K17" s="58">
        <f t="shared" si="0"/>
        <v>0</v>
      </c>
      <c r="L17" s="58">
        <f t="shared" si="0"/>
        <v>0</v>
      </c>
      <c r="M17" s="58">
        <f t="shared" si="0"/>
        <v>0</v>
      </c>
      <c r="N17" s="58">
        <f t="shared" si="0"/>
        <v>0</v>
      </c>
      <c r="O17" s="58">
        <f t="shared" si="0"/>
        <v>0</v>
      </c>
      <c r="P17" s="58">
        <f t="shared" si="0"/>
        <v>0</v>
      </c>
      <c r="Q17" s="58">
        <f t="shared" si="0"/>
        <v>0</v>
      </c>
      <c r="R17" s="58">
        <f t="shared" si="0"/>
        <v>45961858.519999996</v>
      </c>
    </row>
    <row r="18" spans="1:18" ht="25.5" customHeight="1" x14ac:dyDescent="0.25">
      <c r="A18" s="13" t="s">
        <v>24</v>
      </c>
      <c r="B18" s="3" t="s">
        <v>25</v>
      </c>
      <c r="C18" s="16">
        <v>229651800</v>
      </c>
      <c r="D18" s="16">
        <v>28744010</v>
      </c>
      <c r="E18" s="16">
        <f>+C18+D18</f>
        <v>258395810</v>
      </c>
      <c r="F18" s="16">
        <v>19321546.66</v>
      </c>
      <c r="G18" s="51">
        <v>19620055.25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>
        <f>SUM(F18:Q18)</f>
        <v>38941601.909999996</v>
      </c>
    </row>
    <row r="19" spans="1:18" ht="25.5" customHeight="1" x14ac:dyDescent="0.25">
      <c r="A19" s="13" t="s">
        <v>34</v>
      </c>
      <c r="B19" s="3" t="s">
        <v>35</v>
      </c>
      <c r="C19" s="16">
        <v>44511660</v>
      </c>
      <c r="D19" s="16">
        <v>2920770</v>
      </c>
      <c r="E19" s="16">
        <f t="shared" ref="E19:E22" si="1">+C19+D19</f>
        <v>47432430</v>
      </c>
      <c r="F19" s="16">
        <v>633333.32999999996</v>
      </c>
      <c r="G19" s="51">
        <v>599000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>
        <f t="shared" ref="R19:R52" si="2">SUM(F19:Q19)</f>
        <v>1232333.33</v>
      </c>
    </row>
    <row r="20" spans="1:18" ht="25.5" customHeight="1" x14ac:dyDescent="0.25">
      <c r="A20" s="13" t="s">
        <v>276</v>
      </c>
      <c r="B20" s="3" t="s">
        <v>277</v>
      </c>
      <c r="C20" s="16">
        <v>0</v>
      </c>
      <c r="D20" s="16">
        <v>0</v>
      </c>
      <c r="E20" s="16">
        <f t="shared" si="1"/>
        <v>0</v>
      </c>
      <c r="F20" s="16"/>
      <c r="G20" s="51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>
        <f t="shared" si="2"/>
        <v>0</v>
      </c>
    </row>
    <row r="21" spans="1:18" ht="25.5" customHeight="1" x14ac:dyDescent="0.25">
      <c r="A21" s="13" t="s">
        <v>278</v>
      </c>
      <c r="B21" s="3" t="s">
        <v>279</v>
      </c>
      <c r="C21" s="16">
        <v>0</v>
      </c>
      <c r="D21" s="16">
        <v>0</v>
      </c>
      <c r="E21" s="16">
        <f t="shared" si="1"/>
        <v>0</v>
      </c>
      <c r="F21" s="16"/>
      <c r="G21" s="51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>
        <f t="shared" si="2"/>
        <v>0</v>
      </c>
    </row>
    <row r="22" spans="1:18" ht="25.5" customHeight="1" x14ac:dyDescent="0.25">
      <c r="A22" s="13" t="s">
        <v>38</v>
      </c>
      <c r="B22" s="3" t="s">
        <v>39</v>
      </c>
      <c r="C22" s="16">
        <v>32021383</v>
      </c>
      <c r="D22" s="16">
        <v>3871029.3800000004</v>
      </c>
      <c r="E22" s="16">
        <f t="shared" si="1"/>
        <v>35892412.380000003</v>
      </c>
      <c r="F22" s="16">
        <v>2899538.7</v>
      </c>
      <c r="G22" s="51">
        <v>2888384.58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>
        <f t="shared" si="2"/>
        <v>5787923.2800000003</v>
      </c>
    </row>
    <row r="23" spans="1:18" ht="25.5" customHeight="1" x14ac:dyDescent="0.25">
      <c r="A23" s="57">
        <v>2.2000000000000002</v>
      </c>
      <c r="B23" s="57" t="s">
        <v>46</v>
      </c>
      <c r="C23" s="58">
        <f t="shared" ref="C23:R23" si="3">C24+C25+C26+C27+C28+C29+C30+C31+C32</f>
        <v>305736473</v>
      </c>
      <c r="D23" s="58">
        <f t="shared" si="3"/>
        <v>-74023689.810000002</v>
      </c>
      <c r="E23" s="58">
        <f t="shared" si="3"/>
        <v>231712783.19</v>
      </c>
      <c r="F23" s="58">
        <f t="shared" si="3"/>
        <v>2037904.77</v>
      </c>
      <c r="G23" s="59">
        <f t="shared" si="3"/>
        <v>3498327.2600000002</v>
      </c>
      <c r="H23" s="58">
        <f t="shared" si="3"/>
        <v>0</v>
      </c>
      <c r="I23" s="58">
        <f t="shared" si="3"/>
        <v>0</v>
      </c>
      <c r="J23" s="58">
        <f t="shared" si="3"/>
        <v>0</v>
      </c>
      <c r="K23" s="58">
        <f t="shared" si="3"/>
        <v>0</v>
      </c>
      <c r="L23" s="58">
        <f t="shared" si="3"/>
        <v>0</v>
      </c>
      <c r="M23" s="58">
        <f t="shared" si="3"/>
        <v>0</v>
      </c>
      <c r="N23" s="58">
        <f t="shared" si="3"/>
        <v>0</v>
      </c>
      <c r="O23" s="58">
        <f t="shared" si="3"/>
        <v>0</v>
      </c>
      <c r="P23" s="58">
        <f t="shared" si="3"/>
        <v>0</v>
      </c>
      <c r="Q23" s="58">
        <f t="shared" si="3"/>
        <v>0</v>
      </c>
      <c r="R23" s="58">
        <f t="shared" si="3"/>
        <v>5536232.0300000003</v>
      </c>
    </row>
    <row r="24" spans="1:18" ht="25.5" customHeight="1" x14ac:dyDescent="0.25">
      <c r="A24" s="13" t="s">
        <v>47</v>
      </c>
      <c r="B24" s="3" t="s">
        <v>48</v>
      </c>
      <c r="C24" s="16">
        <v>12059188</v>
      </c>
      <c r="D24" s="16">
        <v>2074945.52</v>
      </c>
      <c r="E24" s="16">
        <f t="shared" ref="E24:E32" si="4">+C24+D24</f>
        <v>14134133.52</v>
      </c>
      <c r="F24" s="16">
        <v>246125</v>
      </c>
      <c r="G24" s="51">
        <v>647475.81000000006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>
        <f t="shared" si="2"/>
        <v>893600.81</v>
      </c>
    </row>
    <row r="25" spans="1:18" ht="25.5" customHeight="1" x14ac:dyDescent="0.25">
      <c r="A25" s="13" t="s">
        <v>57</v>
      </c>
      <c r="B25" s="3" t="s">
        <v>58</v>
      </c>
      <c r="C25" s="16">
        <v>4909750</v>
      </c>
      <c r="D25" s="16">
        <v>0</v>
      </c>
      <c r="E25" s="16">
        <f t="shared" si="4"/>
        <v>4909750</v>
      </c>
      <c r="F25" s="16">
        <v>0</v>
      </c>
      <c r="G25" s="51">
        <v>13416.6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>
        <f t="shared" si="2"/>
        <v>13416.6</v>
      </c>
    </row>
    <row r="26" spans="1:18" ht="25.5" customHeight="1" x14ac:dyDescent="0.25">
      <c r="A26" s="13" t="s">
        <v>63</v>
      </c>
      <c r="B26" s="3" t="s">
        <v>64</v>
      </c>
      <c r="C26" s="16">
        <v>43824678</v>
      </c>
      <c r="D26" s="16">
        <v>-12828678</v>
      </c>
      <c r="E26" s="16">
        <f t="shared" si="4"/>
        <v>30996000</v>
      </c>
      <c r="F26" s="16">
        <v>298255.63</v>
      </c>
      <c r="G26" s="51">
        <v>0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>
        <f t="shared" si="2"/>
        <v>298255.63</v>
      </c>
    </row>
    <row r="27" spans="1:18" ht="25.5" customHeight="1" x14ac:dyDescent="0.25">
      <c r="A27" s="13" t="s">
        <v>69</v>
      </c>
      <c r="B27" s="3" t="s">
        <v>70</v>
      </c>
      <c r="C27" s="16">
        <v>325000</v>
      </c>
      <c r="D27" s="16">
        <v>404000</v>
      </c>
      <c r="E27" s="16">
        <f t="shared" si="4"/>
        <v>729000</v>
      </c>
      <c r="F27" s="16">
        <v>200337</v>
      </c>
      <c r="G27" s="51">
        <v>0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>
        <f t="shared" si="2"/>
        <v>200337</v>
      </c>
    </row>
    <row r="28" spans="1:18" ht="25.5" customHeight="1" x14ac:dyDescent="0.25">
      <c r="A28" s="13" t="s">
        <v>75</v>
      </c>
      <c r="B28" s="3" t="s">
        <v>76</v>
      </c>
      <c r="C28" s="16">
        <v>15590982</v>
      </c>
      <c r="D28" s="16">
        <v>7385915.7199999988</v>
      </c>
      <c r="E28" s="16">
        <f t="shared" si="4"/>
        <v>22976897.719999999</v>
      </c>
      <c r="F28" s="16">
        <v>1018178.09</v>
      </c>
      <c r="G28" s="51">
        <v>1430034.06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>
        <f t="shared" si="2"/>
        <v>2448212.15</v>
      </c>
    </row>
    <row r="29" spans="1:18" ht="25.5" customHeight="1" x14ac:dyDescent="0.25">
      <c r="A29" s="13" t="s">
        <v>85</v>
      </c>
      <c r="B29" s="3" t="s">
        <v>86</v>
      </c>
      <c r="C29" s="16">
        <v>4898304</v>
      </c>
      <c r="D29" s="16">
        <v>1300996</v>
      </c>
      <c r="E29" s="16">
        <f t="shared" si="4"/>
        <v>6199300</v>
      </c>
      <c r="F29" s="16">
        <v>180950.05</v>
      </c>
      <c r="G29" s="51">
        <v>179985.79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>
        <f t="shared" si="2"/>
        <v>360935.83999999997</v>
      </c>
    </row>
    <row r="30" spans="1:18" ht="33.75" x14ac:dyDescent="0.25">
      <c r="A30" s="13" t="s">
        <v>91</v>
      </c>
      <c r="B30" s="3" t="s">
        <v>92</v>
      </c>
      <c r="C30" s="16">
        <v>4446174</v>
      </c>
      <c r="D30" s="16">
        <v>1790826</v>
      </c>
      <c r="E30" s="16">
        <f t="shared" si="4"/>
        <v>6237000</v>
      </c>
      <c r="F30" s="16">
        <v>94059</v>
      </c>
      <c r="G30" s="51">
        <v>123055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>
        <f t="shared" si="2"/>
        <v>217114</v>
      </c>
    </row>
    <row r="31" spans="1:18" ht="25.5" customHeight="1" x14ac:dyDescent="0.25">
      <c r="A31" s="13" t="s">
        <v>97</v>
      </c>
      <c r="B31" s="3" t="s">
        <v>98</v>
      </c>
      <c r="C31" s="16">
        <v>191396147</v>
      </c>
      <c r="D31" s="16">
        <v>-83463325.049999997</v>
      </c>
      <c r="E31" s="16">
        <f t="shared" si="4"/>
        <v>107932821.95</v>
      </c>
      <c r="F31" s="16">
        <v>0</v>
      </c>
      <c r="G31" s="51">
        <v>1104360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>
        <f t="shared" si="2"/>
        <v>1104360</v>
      </c>
    </row>
    <row r="32" spans="1:18" ht="25.5" customHeight="1" x14ac:dyDescent="0.25">
      <c r="A32" s="13" t="s">
        <v>109</v>
      </c>
      <c r="B32" s="3" t="s">
        <v>110</v>
      </c>
      <c r="C32" s="16">
        <v>28286250</v>
      </c>
      <c r="D32" s="16">
        <v>9311630</v>
      </c>
      <c r="E32" s="16">
        <f t="shared" si="4"/>
        <v>37597880</v>
      </c>
      <c r="F32" s="16">
        <v>0</v>
      </c>
      <c r="G32" s="51">
        <v>0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>
        <f t="shared" si="2"/>
        <v>0</v>
      </c>
    </row>
    <row r="33" spans="1:18" ht="25.5" customHeight="1" x14ac:dyDescent="0.25">
      <c r="A33" s="57">
        <v>2.2999999999999998</v>
      </c>
      <c r="B33" s="57" t="s">
        <v>115</v>
      </c>
      <c r="C33" s="58">
        <f t="shared" ref="C33:R33" si="5">C34+C35+C36+C38+C39+C40+C42</f>
        <v>59867041</v>
      </c>
      <c r="D33" s="58">
        <f t="shared" si="5"/>
        <v>1089459.07</v>
      </c>
      <c r="E33" s="58">
        <f t="shared" si="5"/>
        <v>60956500.069999993</v>
      </c>
      <c r="F33" s="58">
        <f t="shared" si="5"/>
        <v>852000</v>
      </c>
      <c r="G33" s="59">
        <f t="shared" si="5"/>
        <v>982412.88</v>
      </c>
      <c r="H33" s="58">
        <f t="shared" si="5"/>
        <v>0</v>
      </c>
      <c r="I33" s="58">
        <f t="shared" si="5"/>
        <v>0</v>
      </c>
      <c r="J33" s="58">
        <f t="shared" si="5"/>
        <v>0</v>
      </c>
      <c r="K33" s="58">
        <f t="shared" si="5"/>
        <v>0</v>
      </c>
      <c r="L33" s="58">
        <f t="shared" si="5"/>
        <v>0</v>
      </c>
      <c r="M33" s="58">
        <f t="shared" si="5"/>
        <v>0</v>
      </c>
      <c r="N33" s="58">
        <f t="shared" si="5"/>
        <v>0</v>
      </c>
      <c r="O33" s="58">
        <f t="shared" si="5"/>
        <v>0</v>
      </c>
      <c r="P33" s="58">
        <f t="shared" si="5"/>
        <v>0</v>
      </c>
      <c r="Q33" s="58">
        <f t="shared" si="5"/>
        <v>0</v>
      </c>
      <c r="R33" s="58">
        <f t="shared" si="5"/>
        <v>1834412.88</v>
      </c>
    </row>
    <row r="34" spans="1:18" ht="25.5" customHeight="1" x14ac:dyDescent="0.25">
      <c r="A34" s="13" t="s">
        <v>116</v>
      </c>
      <c r="B34" s="3" t="s">
        <v>117</v>
      </c>
      <c r="C34" s="16">
        <v>3057000</v>
      </c>
      <c r="D34" s="16">
        <v>40000</v>
      </c>
      <c r="E34" s="16">
        <f t="shared" ref="E34:E42" si="6">+C34+D34</f>
        <v>3097000</v>
      </c>
      <c r="F34" s="16">
        <v>0</v>
      </c>
      <c r="G34" s="51">
        <v>0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>
        <f t="shared" si="2"/>
        <v>0</v>
      </c>
    </row>
    <row r="35" spans="1:18" ht="25.5" customHeight="1" x14ac:dyDescent="0.25">
      <c r="A35" s="13" t="s">
        <v>124</v>
      </c>
      <c r="B35" s="3" t="s">
        <v>125</v>
      </c>
      <c r="C35" s="16">
        <v>1750520</v>
      </c>
      <c r="D35" s="16">
        <v>1984480</v>
      </c>
      <c r="E35" s="16">
        <f t="shared" si="6"/>
        <v>3735000</v>
      </c>
      <c r="F35" s="16">
        <v>0</v>
      </c>
      <c r="G35" s="51">
        <v>0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>
        <f t="shared" si="2"/>
        <v>0</v>
      </c>
    </row>
    <row r="36" spans="1:18" ht="25.5" customHeight="1" x14ac:dyDescent="0.25">
      <c r="A36" s="13" t="s">
        <v>134</v>
      </c>
      <c r="B36" s="3" t="s">
        <v>135</v>
      </c>
      <c r="C36" s="16">
        <v>5940625</v>
      </c>
      <c r="D36" s="16">
        <v>-762052.7</v>
      </c>
      <c r="E36" s="16">
        <f t="shared" si="6"/>
        <v>5178572.3</v>
      </c>
      <c r="F36" s="16">
        <v>0</v>
      </c>
      <c r="G36" s="51">
        <v>495600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>
        <f t="shared" si="2"/>
        <v>495600</v>
      </c>
    </row>
    <row r="37" spans="1:18" ht="25.5" customHeight="1" x14ac:dyDescent="0.25">
      <c r="A37" s="13" t="s">
        <v>280</v>
      </c>
      <c r="B37" s="3" t="s">
        <v>281</v>
      </c>
      <c r="C37" s="16">
        <v>0</v>
      </c>
      <c r="D37" s="16">
        <v>0</v>
      </c>
      <c r="E37" s="16">
        <f t="shared" si="6"/>
        <v>0</v>
      </c>
      <c r="F37" s="16"/>
      <c r="G37" s="51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>
        <f t="shared" si="2"/>
        <v>0</v>
      </c>
    </row>
    <row r="38" spans="1:18" ht="25.5" customHeight="1" x14ac:dyDescent="0.25">
      <c r="A38" s="13" t="s">
        <v>148</v>
      </c>
      <c r="B38" s="3" t="s">
        <v>149</v>
      </c>
      <c r="C38" s="16">
        <v>581140</v>
      </c>
      <c r="D38" s="16">
        <v>144500</v>
      </c>
      <c r="E38" s="16">
        <f t="shared" si="6"/>
        <v>725640</v>
      </c>
      <c r="F38" s="16">
        <v>0</v>
      </c>
      <c r="G38" s="51">
        <v>0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>
        <f t="shared" si="2"/>
        <v>0</v>
      </c>
    </row>
    <row r="39" spans="1:18" ht="29.25" customHeight="1" x14ac:dyDescent="0.25">
      <c r="A39" s="13" t="s">
        <v>158</v>
      </c>
      <c r="B39" s="3" t="s">
        <v>159</v>
      </c>
      <c r="C39" s="16">
        <v>3006875</v>
      </c>
      <c r="D39" s="16">
        <v>-151875</v>
      </c>
      <c r="E39" s="16">
        <f t="shared" si="6"/>
        <v>2855000</v>
      </c>
      <c r="F39" s="16">
        <v>0</v>
      </c>
      <c r="G39" s="51">
        <v>0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>
        <f t="shared" si="2"/>
        <v>0</v>
      </c>
    </row>
    <row r="40" spans="1:18" ht="30.75" customHeight="1" x14ac:dyDescent="0.25">
      <c r="A40" s="13" t="s">
        <v>168</v>
      </c>
      <c r="B40" s="3" t="s">
        <v>169</v>
      </c>
      <c r="C40" s="16">
        <v>20043000</v>
      </c>
      <c r="D40" s="16">
        <v>-1589000</v>
      </c>
      <c r="E40" s="16">
        <f t="shared" si="6"/>
        <v>18454000</v>
      </c>
      <c r="F40" s="16">
        <v>852000</v>
      </c>
      <c r="G40" s="51">
        <v>486812.88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>
        <f t="shared" si="2"/>
        <v>1338812.8799999999</v>
      </c>
    </row>
    <row r="41" spans="1:18" ht="30" customHeight="1" x14ac:dyDescent="0.25">
      <c r="A41" s="13" t="s">
        <v>282</v>
      </c>
      <c r="B41" s="3" t="s">
        <v>283</v>
      </c>
      <c r="C41" s="16">
        <v>0</v>
      </c>
      <c r="D41" s="16">
        <v>0</v>
      </c>
      <c r="E41" s="16">
        <f t="shared" si="6"/>
        <v>0</v>
      </c>
      <c r="F41" s="16"/>
      <c r="G41" s="51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>
        <f t="shared" si="2"/>
        <v>0</v>
      </c>
    </row>
    <row r="42" spans="1:18" ht="25.5" customHeight="1" x14ac:dyDescent="0.25">
      <c r="A42" s="13" t="s">
        <v>174</v>
      </c>
      <c r="B42" s="3" t="s">
        <v>175</v>
      </c>
      <c r="C42" s="16">
        <v>25487881</v>
      </c>
      <c r="D42" s="16">
        <v>1423406.77</v>
      </c>
      <c r="E42" s="16">
        <f t="shared" si="6"/>
        <v>26911287.77</v>
      </c>
      <c r="F42" s="16">
        <v>0</v>
      </c>
      <c r="G42" s="51">
        <v>0</v>
      </c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>
        <f t="shared" si="2"/>
        <v>0</v>
      </c>
    </row>
    <row r="43" spans="1:18" ht="25.5" customHeight="1" x14ac:dyDescent="0.25">
      <c r="A43" s="57">
        <v>2.6</v>
      </c>
      <c r="B43" s="57" t="s">
        <v>190</v>
      </c>
      <c r="C43" s="58">
        <f t="shared" ref="C43:R43" si="7">C44+C45+C46+C47+C48+C49+C52+C51</f>
        <v>57313333</v>
      </c>
      <c r="D43" s="58">
        <f t="shared" si="7"/>
        <v>37398421.359999999</v>
      </c>
      <c r="E43" s="58">
        <f t="shared" si="7"/>
        <v>94711754.359999999</v>
      </c>
      <c r="F43" s="58">
        <f t="shared" si="7"/>
        <v>0</v>
      </c>
      <c r="G43" s="59">
        <f t="shared" si="7"/>
        <v>202865.6</v>
      </c>
      <c r="H43" s="58">
        <f t="shared" si="7"/>
        <v>0</v>
      </c>
      <c r="I43" s="58">
        <f t="shared" si="7"/>
        <v>0</v>
      </c>
      <c r="J43" s="58">
        <f t="shared" si="7"/>
        <v>0</v>
      </c>
      <c r="K43" s="58">
        <f t="shared" si="7"/>
        <v>0</v>
      </c>
      <c r="L43" s="58">
        <f t="shared" si="7"/>
        <v>0</v>
      </c>
      <c r="M43" s="58">
        <f t="shared" si="7"/>
        <v>0</v>
      </c>
      <c r="N43" s="58">
        <f t="shared" si="7"/>
        <v>0</v>
      </c>
      <c r="O43" s="58">
        <f t="shared" si="7"/>
        <v>0</v>
      </c>
      <c r="P43" s="58">
        <f t="shared" si="7"/>
        <v>0</v>
      </c>
      <c r="Q43" s="58">
        <f t="shared" si="7"/>
        <v>0</v>
      </c>
      <c r="R43" s="58">
        <f t="shared" si="7"/>
        <v>202865.6</v>
      </c>
    </row>
    <row r="44" spans="1:18" ht="25.5" customHeight="1" x14ac:dyDescent="0.25">
      <c r="A44" s="13" t="s">
        <v>191</v>
      </c>
      <c r="B44" s="3" t="s">
        <v>192</v>
      </c>
      <c r="C44" s="16">
        <v>18195782</v>
      </c>
      <c r="D44" s="16">
        <v>18054218</v>
      </c>
      <c r="E44" s="16">
        <f t="shared" ref="E44:E52" si="8">+C44+D44</f>
        <v>36250000</v>
      </c>
      <c r="F44" s="16">
        <v>0</v>
      </c>
      <c r="G44" s="51">
        <v>202865.6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>
        <f t="shared" si="2"/>
        <v>202865.6</v>
      </c>
    </row>
    <row r="45" spans="1:18" ht="29.25" customHeight="1" x14ac:dyDescent="0.25">
      <c r="A45" s="13" t="s">
        <v>203</v>
      </c>
      <c r="B45" s="3" t="s">
        <v>204</v>
      </c>
      <c r="C45" s="16">
        <v>1020434</v>
      </c>
      <c r="D45" s="16">
        <v>510991</v>
      </c>
      <c r="E45" s="16">
        <f t="shared" si="8"/>
        <v>1531425</v>
      </c>
      <c r="F45" s="16">
        <v>0</v>
      </c>
      <c r="G45" s="51">
        <v>0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>
        <f t="shared" si="2"/>
        <v>0</v>
      </c>
    </row>
    <row r="46" spans="1:18" ht="29.25" customHeight="1" x14ac:dyDescent="0.25">
      <c r="A46" s="13" t="s">
        <v>211</v>
      </c>
      <c r="B46" s="3" t="s">
        <v>212</v>
      </c>
      <c r="C46" s="16">
        <v>0</v>
      </c>
      <c r="D46" s="16">
        <v>0</v>
      </c>
      <c r="E46" s="16">
        <f t="shared" si="8"/>
        <v>0</v>
      </c>
      <c r="F46" s="16">
        <v>0</v>
      </c>
      <c r="G46" s="51">
        <v>0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>
        <f t="shared" si="2"/>
        <v>0</v>
      </c>
    </row>
    <row r="47" spans="1:18" ht="30.75" customHeight="1" x14ac:dyDescent="0.25">
      <c r="A47" s="13" t="s">
        <v>215</v>
      </c>
      <c r="B47" s="3" t="s">
        <v>216</v>
      </c>
      <c r="C47" s="16">
        <v>35903520</v>
      </c>
      <c r="D47" s="16">
        <v>11692951.119999999</v>
      </c>
      <c r="E47" s="16">
        <f t="shared" si="8"/>
        <v>47596471.119999997</v>
      </c>
      <c r="F47" s="16">
        <v>0</v>
      </c>
      <c r="G47" s="51">
        <v>0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>
        <f t="shared" si="2"/>
        <v>0</v>
      </c>
    </row>
    <row r="48" spans="1:18" ht="27" customHeight="1" x14ac:dyDescent="0.25">
      <c r="A48" s="13" t="s">
        <v>221</v>
      </c>
      <c r="B48" s="3" t="s">
        <v>222</v>
      </c>
      <c r="C48" s="16">
        <v>2193597</v>
      </c>
      <c r="D48" s="16">
        <v>0</v>
      </c>
      <c r="E48" s="16">
        <f t="shared" si="8"/>
        <v>2193597</v>
      </c>
      <c r="F48" s="16">
        <v>0</v>
      </c>
      <c r="G48" s="51">
        <v>0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>
        <f t="shared" si="2"/>
        <v>0</v>
      </c>
    </row>
    <row r="49" spans="1:18" ht="25.5" customHeight="1" x14ac:dyDescent="0.25">
      <c r="A49" s="13" t="s">
        <v>233</v>
      </c>
      <c r="B49" s="3" t="s">
        <v>234</v>
      </c>
      <c r="C49" s="16">
        <v>0</v>
      </c>
      <c r="D49" s="16">
        <v>1140261.24</v>
      </c>
      <c r="E49" s="16">
        <f t="shared" si="8"/>
        <v>1140261.24</v>
      </c>
      <c r="F49" s="16">
        <v>0</v>
      </c>
      <c r="G49" s="51">
        <v>0</v>
      </c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>
        <f t="shared" si="2"/>
        <v>0</v>
      </c>
    </row>
    <row r="50" spans="1:18" ht="25.5" customHeight="1" x14ac:dyDescent="0.25">
      <c r="A50" s="13" t="s">
        <v>284</v>
      </c>
      <c r="B50" s="3" t="s">
        <v>285</v>
      </c>
      <c r="C50" s="16">
        <v>0</v>
      </c>
      <c r="D50" s="16">
        <v>0</v>
      </c>
      <c r="E50" s="16">
        <f t="shared" si="8"/>
        <v>0</v>
      </c>
      <c r="F50" s="16"/>
      <c r="G50" s="51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>
        <f t="shared" si="2"/>
        <v>0</v>
      </c>
    </row>
    <row r="51" spans="1:18" ht="25.5" customHeight="1" x14ac:dyDescent="0.25">
      <c r="A51" s="13" t="s">
        <v>237</v>
      </c>
      <c r="B51" s="3" t="s">
        <v>238</v>
      </c>
      <c r="C51" s="16">
        <v>0</v>
      </c>
      <c r="D51" s="16">
        <v>6000000</v>
      </c>
      <c r="E51" s="16">
        <f t="shared" si="8"/>
        <v>6000000</v>
      </c>
      <c r="F51" s="16">
        <v>0</v>
      </c>
      <c r="G51" s="51">
        <v>0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>
        <f t="shared" si="2"/>
        <v>0</v>
      </c>
    </row>
    <row r="52" spans="1:18" ht="25.5" customHeight="1" x14ac:dyDescent="0.25">
      <c r="A52" s="13" t="s">
        <v>241</v>
      </c>
      <c r="B52" s="3" t="s">
        <v>242</v>
      </c>
      <c r="C52" s="16">
        <v>0</v>
      </c>
      <c r="D52" s="16">
        <v>0</v>
      </c>
      <c r="E52" s="16">
        <f t="shared" si="8"/>
        <v>0</v>
      </c>
      <c r="F52" s="16">
        <v>0</v>
      </c>
      <c r="G52" s="51">
        <v>0</v>
      </c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>
        <f t="shared" si="2"/>
        <v>0</v>
      </c>
    </row>
    <row r="53" spans="1:18" s="6" customFormat="1" ht="25.5" customHeight="1" x14ac:dyDescent="0.25">
      <c r="A53" s="60" t="s">
        <v>245</v>
      </c>
      <c r="B53" s="61"/>
      <c r="C53" s="62">
        <f t="shared" ref="C53:R53" si="9">+C43+C33+C23+C17</f>
        <v>729101690</v>
      </c>
      <c r="D53" s="62">
        <f t="shared" si="9"/>
        <v>0</v>
      </c>
      <c r="E53" s="62">
        <f t="shared" si="9"/>
        <v>729101690</v>
      </c>
      <c r="F53" s="62">
        <f t="shared" si="9"/>
        <v>25744323.459999997</v>
      </c>
      <c r="G53" s="63">
        <f t="shared" si="9"/>
        <v>27791045.57</v>
      </c>
      <c r="H53" s="62">
        <f t="shared" si="9"/>
        <v>0</v>
      </c>
      <c r="I53" s="62">
        <f t="shared" si="9"/>
        <v>0</v>
      </c>
      <c r="J53" s="62">
        <f t="shared" si="9"/>
        <v>0</v>
      </c>
      <c r="K53" s="62">
        <f t="shared" si="9"/>
        <v>0</v>
      </c>
      <c r="L53" s="62">
        <f t="shared" si="9"/>
        <v>0</v>
      </c>
      <c r="M53" s="62">
        <f t="shared" si="9"/>
        <v>0</v>
      </c>
      <c r="N53" s="62">
        <f t="shared" si="9"/>
        <v>0</v>
      </c>
      <c r="O53" s="62">
        <f t="shared" si="9"/>
        <v>0</v>
      </c>
      <c r="P53" s="62">
        <f t="shared" si="9"/>
        <v>0</v>
      </c>
      <c r="Q53" s="62">
        <f t="shared" si="9"/>
        <v>0</v>
      </c>
      <c r="R53" s="64">
        <f t="shared" si="9"/>
        <v>53535369.029999994</v>
      </c>
    </row>
    <row r="54" spans="1:18" ht="9" customHeight="1" x14ac:dyDescent="0.25">
      <c r="D54" s="41"/>
      <c r="E54" s="41"/>
      <c r="L54" s="17"/>
      <c r="M54" s="17"/>
      <c r="N54" s="17"/>
      <c r="O54" s="17"/>
      <c r="P54" s="17"/>
      <c r="Q54" s="17"/>
      <c r="R54" s="41"/>
    </row>
    <row r="55" spans="1:18" ht="0.75" customHeight="1" x14ac:dyDescent="0.25">
      <c r="D55" s="21">
        <f>+D54-D43</f>
        <v>-37398421.359999999</v>
      </c>
      <c r="E55" s="21"/>
      <c r="L55" s="21"/>
      <c r="M55" s="21"/>
      <c r="N55" s="21"/>
      <c r="O55" s="21"/>
      <c r="P55" s="21"/>
      <c r="Q55" s="21"/>
      <c r="R55" s="43"/>
    </row>
    <row r="56" spans="1:18" ht="15" customHeight="1" x14ac:dyDescent="0.15">
      <c r="A56" s="69" t="s">
        <v>246</v>
      </c>
      <c r="D56" s="41"/>
      <c r="E56" s="41"/>
      <c r="O56" s="40"/>
      <c r="P56" s="40"/>
      <c r="Q56" s="40"/>
      <c r="R56" s="21"/>
    </row>
    <row r="57" spans="1:18" ht="25.5" customHeight="1" x14ac:dyDescent="0.25">
      <c r="A57" s="57">
        <v>4.0999999999999996</v>
      </c>
      <c r="B57" s="65" t="s">
        <v>247</v>
      </c>
      <c r="C57" s="66">
        <f>SUM(C58:C59)</f>
        <v>0</v>
      </c>
      <c r="D57" s="66">
        <f t="shared" ref="D57:Q57" si="10">SUM(D58:D59)</f>
        <v>0</v>
      </c>
      <c r="E57" s="66"/>
      <c r="F57" s="66">
        <f t="shared" si="10"/>
        <v>0</v>
      </c>
      <c r="G57" s="67">
        <f t="shared" si="10"/>
        <v>0</v>
      </c>
      <c r="H57" s="66">
        <f t="shared" si="10"/>
        <v>0</v>
      </c>
      <c r="I57" s="66">
        <f t="shared" si="10"/>
        <v>0</v>
      </c>
      <c r="J57" s="66">
        <f t="shared" si="10"/>
        <v>0</v>
      </c>
      <c r="K57" s="66">
        <f t="shared" si="10"/>
        <v>0</v>
      </c>
      <c r="L57" s="66">
        <f t="shared" si="10"/>
        <v>0</v>
      </c>
      <c r="M57" s="66">
        <f t="shared" si="10"/>
        <v>0</v>
      </c>
      <c r="N57" s="66">
        <f t="shared" si="10"/>
        <v>0</v>
      </c>
      <c r="O57" s="66">
        <f t="shared" si="10"/>
        <v>0</v>
      </c>
      <c r="P57" s="66">
        <f t="shared" si="10"/>
        <v>0</v>
      </c>
      <c r="Q57" s="66">
        <f t="shared" si="10"/>
        <v>0</v>
      </c>
      <c r="R57" s="66">
        <f>SUM(R58:R59)</f>
        <v>0</v>
      </c>
    </row>
    <row r="58" spans="1:18" ht="25.5" customHeight="1" x14ac:dyDescent="0.25">
      <c r="A58" s="2" t="s">
        <v>248</v>
      </c>
      <c r="B58" s="24" t="s">
        <v>249</v>
      </c>
      <c r="C58" s="25">
        <v>0</v>
      </c>
      <c r="D58" s="25">
        <v>0</v>
      </c>
      <c r="E58" s="16">
        <f t="shared" ref="E58:E59" si="11">+C58+D58</f>
        <v>0</v>
      </c>
      <c r="F58" s="25">
        <v>0</v>
      </c>
      <c r="G58" s="52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16">
        <f t="shared" ref="R58:R59" si="12">SUM(F58:Q58)</f>
        <v>0</v>
      </c>
    </row>
    <row r="59" spans="1:18" ht="25.5" customHeight="1" x14ac:dyDescent="0.25">
      <c r="A59" s="2" t="s">
        <v>250</v>
      </c>
      <c r="B59" s="24" t="s">
        <v>251</v>
      </c>
      <c r="C59" s="25">
        <v>0</v>
      </c>
      <c r="D59" s="25">
        <v>0</v>
      </c>
      <c r="E59" s="16">
        <f t="shared" si="11"/>
        <v>0</v>
      </c>
      <c r="F59" s="25">
        <v>0</v>
      </c>
      <c r="G59" s="52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16">
        <f t="shared" si="12"/>
        <v>0</v>
      </c>
    </row>
    <row r="60" spans="1:18" ht="25.5" customHeight="1" x14ac:dyDescent="0.25">
      <c r="A60" s="57">
        <v>4.2</v>
      </c>
      <c r="B60" s="65" t="s">
        <v>252</v>
      </c>
      <c r="C60" s="66">
        <f>SUM(C61:C62)</f>
        <v>0</v>
      </c>
      <c r="D60" s="66">
        <f t="shared" ref="D60:Q60" si="13">SUM(D61:D62)</f>
        <v>0</v>
      </c>
      <c r="E60" s="66"/>
      <c r="F60" s="66">
        <f t="shared" si="13"/>
        <v>0</v>
      </c>
      <c r="G60" s="67">
        <f t="shared" si="13"/>
        <v>0</v>
      </c>
      <c r="H60" s="66">
        <f t="shared" si="13"/>
        <v>0</v>
      </c>
      <c r="I60" s="66">
        <f t="shared" si="13"/>
        <v>0</v>
      </c>
      <c r="J60" s="66">
        <f t="shared" si="13"/>
        <v>0</v>
      </c>
      <c r="K60" s="66">
        <f t="shared" si="13"/>
        <v>0</v>
      </c>
      <c r="L60" s="66">
        <f t="shared" si="13"/>
        <v>0</v>
      </c>
      <c r="M60" s="66">
        <f t="shared" si="13"/>
        <v>0</v>
      </c>
      <c r="N60" s="66">
        <f t="shared" si="13"/>
        <v>0</v>
      </c>
      <c r="O60" s="66">
        <f t="shared" si="13"/>
        <v>0</v>
      </c>
      <c r="P60" s="66">
        <f t="shared" si="13"/>
        <v>0</v>
      </c>
      <c r="Q60" s="66">
        <f t="shared" si="13"/>
        <v>0</v>
      </c>
      <c r="R60" s="66">
        <f>SUM(R61:R62)</f>
        <v>0</v>
      </c>
    </row>
    <row r="61" spans="1:18" ht="25.5" customHeight="1" x14ac:dyDescent="0.25">
      <c r="A61" s="2" t="s">
        <v>253</v>
      </c>
      <c r="B61" s="1" t="s">
        <v>254</v>
      </c>
      <c r="C61" s="25">
        <v>0</v>
      </c>
      <c r="D61" s="25">
        <v>0</v>
      </c>
      <c r="E61" s="16">
        <f t="shared" ref="E61:E62" si="14">+C61+D61</f>
        <v>0</v>
      </c>
      <c r="F61" s="25">
        <v>0</v>
      </c>
      <c r="G61" s="52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16">
        <f t="shared" ref="R61:R62" si="15">SUM(F61:Q61)</f>
        <v>0</v>
      </c>
    </row>
    <row r="62" spans="1:18" ht="25.5" customHeight="1" x14ac:dyDescent="0.25">
      <c r="A62" s="2" t="s">
        <v>255</v>
      </c>
      <c r="B62" s="1" t="s">
        <v>256</v>
      </c>
      <c r="C62" s="25">
        <v>0</v>
      </c>
      <c r="D62" s="25">
        <v>0</v>
      </c>
      <c r="E62" s="16">
        <f t="shared" si="14"/>
        <v>0</v>
      </c>
      <c r="F62" s="25">
        <v>0</v>
      </c>
      <c r="G62" s="52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16">
        <f t="shared" si="15"/>
        <v>0</v>
      </c>
    </row>
    <row r="63" spans="1:18" ht="25.5" customHeight="1" x14ac:dyDescent="0.25">
      <c r="A63" s="57">
        <v>4.3</v>
      </c>
      <c r="B63" s="65" t="s">
        <v>257</v>
      </c>
      <c r="C63" s="66">
        <f>SUM(C64)</f>
        <v>0</v>
      </c>
      <c r="D63" s="66">
        <f t="shared" ref="D63:Q63" si="16">SUM(D64)</f>
        <v>0</v>
      </c>
      <c r="E63" s="66"/>
      <c r="F63" s="66">
        <f t="shared" si="16"/>
        <v>0</v>
      </c>
      <c r="G63" s="67">
        <f t="shared" si="16"/>
        <v>0</v>
      </c>
      <c r="H63" s="66">
        <f t="shared" si="16"/>
        <v>0</v>
      </c>
      <c r="I63" s="66">
        <f t="shared" si="16"/>
        <v>0</v>
      </c>
      <c r="J63" s="66">
        <f t="shared" si="16"/>
        <v>0</v>
      </c>
      <c r="K63" s="66">
        <f t="shared" si="16"/>
        <v>0</v>
      </c>
      <c r="L63" s="66">
        <f t="shared" si="16"/>
        <v>0</v>
      </c>
      <c r="M63" s="66">
        <f t="shared" si="16"/>
        <v>0</v>
      </c>
      <c r="N63" s="66">
        <f t="shared" si="16"/>
        <v>0</v>
      </c>
      <c r="O63" s="66">
        <f t="shared" si="16"/>
        <v>0</v>
      </c>
      <c r="P63" s="66">
        <f t="shared" si="16"/>
        <v>0</v>
      </c>
      <c r="Q63" s="66">
        <f t="shared" si="16"/>
        <v>0</v>
      </c>
      <c r="R63" s="66">
        <f>SUM(R64)</f>
        <v>0</v>
      </c>
    </row>
    <row r="64" spans="1:18" ht="25.5" customHeight="1" x14ac:dyDescent="0.25">
      <c r="A64" s="2" t="s">
        <v>258</v>
      </c>
      <c r="B64" s="24" t="s">
        <v>259</v>
      </c>
      <c r="C64" s="25">
        <v>0</v>
      </c>
      <c r="D64" s="25">
        <v>0</v>
      </c>
      <c r="E64" s="16">
        <f>+C64+D64</f>
        <v>0</v>
      </c>
      <c r="F64" s="25">
        <v>0</v>
      </c>
      <c r="G64" s="52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16">
        <f t="shared" ref="R64" si="17">SUM(F64:Q64)</f>
        <v>0</v>
      </c>
    </row>
    <row r="65" spans="1:18" s="6" customFormat="1" ht="25.5" customHeight="1" x14ac:dyDescent="0.25">
      <c r="A65" s="60" t="s">
        <v>260</v>
      </c>
      <c r="B65" s="61"/>
      <c r="C65" s="66">
        <f>C63+C60+C57</f>
        <v>0</v>
      </c>
      <c r="D65" s="66">
        <f>D63+D60+D57</f>
        <v>0</v>
      </c>
      <c r="E65" s="66"/>
      <c r="F65" s="66">
        <f t="shared" ref="F65:Q65" si="18">F63+F60+F57</f>
        <v>0</v>
      </c>
      <c r="G65" s="67">
        <f t="shared" si="18"/>
        <v>0</v>
      </c>
      <c r="H65" s="66">
        <f t="shared" si="18"/>
        <v>0</v>
      </c>
      <c r="I65" s="66">
        <f t="shared" si="18"/>
        <v>0</v>
      </c>
      <c r="J65" s="66">
        <f t="shared" si="18"/>
        <v>0</v>
      </c>
      <c r="K65" s="66">
        <f t="shared" si="18"/>
        <v>0</v>
      </c>
      <c r="L65" s="66">
        <f t="shared" si="18"/>
        <v>0</v>
      </c>
      <c r="M65" s="66">
        <f t="shared" si="18"/>
        <v>0</v>
      </c>
      <c r="N65" s="66">
        <f t="shared" si="18"/>
        <v>0</v>
      </c>
      <c r="O65" s="66">
        <f t="shared" si="18"/>
        <v>0</v>
      </c>
      <c r="P65" s="66">
        <f t="shared" si="18"/>
        <v>0</v>
      </c>
      <c r="Q65" s="66">
        <f t="shared" si="18"/>
        <v>0</v>
      </c>
      <c r="R65" s="68">
        <f>+R57+R60+R63</f>
        <v>0</v>
      </c>
    </row>
    <row r="66" spans="1:18" ht="6" customHeight="1" x14ac:dyDescent="0.25">
      <c r="E66" s="15"/>
      <c r="G66" s="53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15"/>
    </row>
    <row r="67" spans="1:18" s="6" customFormat="1" ht="25.5" customHeight="1" x14ac:dyDescent="0.25">
      <c r="A67" s="29" t="s">
        <v>261</v>
      </c>
      <c r="B67" s="30"/>
      <c r="C67" s="31">
        <f>C65+C53</f>
        <v>729101690</v>
      </c>
      <c r="D67" s="31">
        <f>D65+D53</f>
        <v>0</v>
      </c>
      <c r="E67" s="31">
        <f>E65+E53</f>
        <v>729101690</v>
      </c>
      <c r="F67" s="31">
        <f>F65+F53</f>
        <v>25744323.459999997</v>
      </c>
      <c r="G67" s="54">
        <f t="shared" ref="G67:Q67" si="19">G65+G53</f>
        <v>27791045.57</v>
      </c>
      <c r="H67" s="31">
        <f t="shared" si="19"/>
        <v>0</v>
      </c>
      <c r="I67" s="31">
        <f t="shared" si="19"/>
        <v>0</v>
      </c>
      <c r="J67" s="31">
        <f t="shared" si="19"/>
        <v>0</v>
      </c>
      <c r="K67" s="31">
        <f t="shared" si="19"/>
        <v>0</v>
      </c>
      <c r="L67" s="31">
        <f t="shared" si="19"/>
        <v>0</v>
      </c>
      <c r="M67" s="31">
        <f t="shared" si="19"/>
        <v>0</v>
      </c>
      <c r="N67" s="31">
        <f t="shared" si="19"/>
        <v>0</v>
      </c>
      <c r="O67" s="31">
        <f t="shared" si="19"/>
        <v>0</v>
      </c>
      <c r="P67" s="31">
        <f t="shared" si="19"/>
        <v>0</v>
      </c>
      <c r="Q67" s="31">
        <f t="shared" si="19"/>
        <v>0</v>
      </c>
      <c r="R67" s="34">
        <f>+R53+R65</f>
        <v>53535369.029999994</v>
      </c>
    </row>
    <row r="68" spans="1:18" ht="12" x14ac:dyDescent="0.25">
      <c r="H68" s="70"/>
      <c r="I68" s="70"/>
      <c r="J68" s="70"/>
      <c r="K68" s="70"/>
    </row>
    <row r="69" spans="1:18" x14ac:dyDescent="0.25">
      <c r="A69" s="1" t="s">
        <v>263</v>
      </c>
      <c r="D69" s="17"/>
      <c r="E69" s="17"/>
    </row>
    <row r="70" spans="1:18" x14ac:dyDescent="0.25">
      <c r="D70" s="21"/>
      <c r="E70" s="21"/>
      <c r="F70" s="125" t="s">
        <v>264</v>
      </c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</row>
    <row r="73" spans="1:18" ht="15" x14ac:dyDescent="0.25">
      <c r="A73" s="2" t="s">
        <v>265</v>
      </c>
      <c r="F73" s="56"/>
      <c r="G73" s="5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56"/>
    </row>
    <row r="74" spans="1:18" ht="14.25" x14ac:dyDescent="0.25">
      <c r="A74" s="39" t="s">
        <v>266</v>
      </c>
      <c r="B74" s="39"/>
      <c r="F74" s="126" t="s">
        <v>267</v>
      </c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</row>
    <row r="75" spans="1:18" x14ac:dyDescent="0.25">
      <c r="A75" s="1" t="s">
        <v>268</v>
      </c>
      <c r="F75" s="125" t="s">
        <v>269</v>
      </c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</row>
    <row r="81" spans="1:18" x14ac:dyDescent="0.25">
      <c r="A81" s="125" t="s">
        <v>286</v>
      </c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</row>
    <row r="82" spans="1:18" x14ac:dyDescent="0.25">
      <c r="A82" s="44"/>
      <c r="B82" s="44"/>
      <c r="D82" s="44"/>
      <c r="E82" s="44"/>
      <c r="L82" s="44"/>
      <c r="M82" s="44"/>
      <c r="N82" s="44"/>
      <c r="O82" s="44"/>
      <c r="P82" s="44"/>
      <c r="Q82" s="44"/>
      <c r="R82" s="44"/>
    </row>
    <row r="83" spans="1:18" x14ac:dyDescent="0.25">
      <c r="A83" s="44"/>
      <c r="B83" s="44"/>
      <c r="C83" s="44"/>
      <c r="D83" s="44"/>
      <c r="E83" s="44"/>
      <c r="I83" s="44"/>
      <c r="J83" s="44"/>
      <c r="L83" s="44"/>
      <c r="M83" s="44"/>
      <c r="N83" s="44"/>
      <c r="O83" s="44"/>
      <c r="P83" s="44"/>
      <c r="Q83" s="44"/>
      <c r="R83" s="44"/>
    </row>
    <row r="84" spans="1:18" x14ac:dyDescent="0.25">
      <c r="A84" s="44"/>
      <c r="B84" s="44"/>
      <c r="C84" s="44"/>
      <c r="D84" s="44"/>
      <c r="E84" s="44"/>
      <c r="J84" s="44"/>
      <c r="L84" s="44"/>
      <c r="M84" s="44"/>
      <c r="N84" s="44"/>
      <c r="O84" s="44"/>
      <c r="P84" s="44"/>
      <c r="Q84" s="44"/>
      <c r="R84" s="44"/>
    </row>
    <row r="85" spans="1:18" x14ac:dyDescent="0.25">
      <c r="A85" s="125" t="s">
        <v>271</v>
      </c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</row>
    <row r="86" spans="1:18" ht="14.25" x14ac:dyDescent="0.25">
      <c r="A86" s="126" t="s">
        <v>272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</row>
    <row r="87" spans="1:18" x14ac:dyDescent="0.25">
      <c r="A87" s="125" t="s">
        <v>287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</row>
  </sheetData>
  <mergeCells count="13">
    <mergeCell ref="A81:R81"/>
    <mergeCell ref="A85:R85"/>
    <mergeCell ref="A86:R86"/>
    <mergeCell ref="A87:R87"/>
    <mergeCell ref="F70:R70"/>
    <mergeCell ref="F74:R74"/>
    <mergeCell ref="F75:R75"/>
    <mergeCell ref="A15:B15"/>
    <mergeCell ref="A9:R9"/>
    <mergeCell ref="A10:R10"/>
    <mergeCell ref="A11:R11"/>
    <mergeCell ref="A12:R12"/>
    <mergeCell ref="A13:R13"/>
  </mergeCells>
  <pageMargins left="0.53" right="0.15748031496062992" top="0.35433070866141736" bottom="0.27559055118110237" header="0.35433070866141736" footer="0.31496062992125984"/>
  <pageSetup scale="65" orientation="portrait" r:id="rId1"/>
  <headerFooter>
    <oddFooter>&amp;R&amp;8&amp;P/&amp;N</oddFooter>
  </headerFooter>
  <rowBreaks count="1" manualBreakCount="1">
    <brk id="53" max="1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1:Z90"/>
  <sheetViews>
    <sheetView showGridLines="0" tabSelected="1" zoomScale="80" zoomScaleNormal="80" zoomScaleSheetLayoutView="70" workbookViewId="0">
      <pane xSplit="5" ySplit="17" topLeftCell="J18" activePane="bottomRight" state="frozen"/>
      <selection pane="topRight" activeCell="F1" sqref="F1"/>
      <selection pane="bottomLeft" activeCell="A18" sqref="A18"/>
      <selection pane="bottomRight" activeCell="A33" sqref="A33"/>
    </sheetView>
  </sheetViews>
  <sheetFormatPr baseColWidth="10" defaultColWidth="8.7109375" defaultRowHeight="11.25" x14ac:dyDescent="0.25"/>
  <cols>
    <col min="1" max="1" width="8" style="2" customWidth="1"/>
    <col min="2" max="2" width="48.28515625" style="1" customWidth="1"/>
    <col min="3" max="3" width="22" style="1" customWidth="1"/>
    <col min="4" max="5" width="24.42578125" style="1" customWidth="1"/>
    <col min="6" max="6" width="23.42578125" style="1" customWidth="1"/>
    <col min="7" max="7" width="23.28515625" style="48" bestFit="1" customWidth="1"/>
    <col min="8" max="10" width="23.7109375" style="1" bestFit="1" customWidth="1"/>
    <col min="11" max="11" width="22.7109375" style="1" bestFit="1" customWidth="1"/>
    <col min="12" max="13" width="23.7109375" style="1" bestFit="1" customWidth="1"/>
    <col min="14" max="14" width="22.28515625" style="1" bestFit="1" customWidth="1"/>
    <col min="15" max="16" width="20" style="1" bestFit="1" customWidth="1"/>
    <col min="17" max="17" width="16.7109375" style="1" hidden="1" customWidth="1"/>
    <col min="18" max="18" width="21.5703125" style="1" customWidth="1"/>
    <col min="19" max="19" width="16.85546875" style="1" bestFit="1" customWidth="1"/>
    <col min="20" max="16384" width="8.7109375" style="1"/>
  </cols>
  <sheetData>
    <row r="1" spans="1:18" ht="15" x14ac:dyDescent="0.25">
      <c r="A1" s="72"/>
      <c r="B1" s="73"/>
      <c r="C1" s="73"/>
      <c r="D1" s="73"/>
      <c r="E1" s="73"/>
      <c r="F1" s="73"/>
      <c r="G1" s="74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1:18" ht="15" x14ac:dyDescent="0.25">
      <c r="A2" s="72"/>
      <c r="B2" s="73"/>
      <c r="C2" s="73"/>
      <c r="D2" s="73"/>
      <c r="E2" s="73"/>
      <c r="F2" s="73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8" ht="15" x14ac:dyDescent="0.25">
      <c r="A3" s="72"/>
      <c r="B3" s="73"/>
      <c r="C3" s="73"/>
      <c r="D3" s="73"/>
      <c r="E3" s="73"/>
      <c r="F3" s="73"/>
      <c r="G3" s="74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1:18" ht="3" customHeight="1" x14ac:dyDescent="0.25">
      <c r="A4" s="72"/>
      <c r="B4" s="73"/>
      <c r="C4" s="73"/>
      <c r="D4" s="73"/>
      <c r="E4" s="73"/>
      <c r="F4" s="73"/>
      <c r="G4" s="74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</row>
    <row r="5" spans="1:18" ht="15" x14ac:dyDescent="0.25">
      <c r="A5" s="72"/>
      <c r="B5" s="73"/>
      <c r="C5" s="73"/>
      <c r="D5" s="73"/>
      <c r="E5" s="73"/>
      <c r="F5" s="73"/>
      <c r="G5" s="74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18" ht="15" x14ac:dyDescent="0.25">
      <c r="A6" s="72"/>
      <c r="B6" s="73"/>
      <c r="C6" s="73"/>
      <c r="D6" s="73"/>
      <c r="E6" s="73"/>
      <c r="F6" s="73"/>
      <c r="G6" s="74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</row>
    <row r="7" spans="1:18" ht="15" x14ac:dyDescent="0.25">
      <c r="A7" s="72"/>
      <c r="B7" s="73"/>
      <c r="C7" s="73"/>
      <c r="D7" s="73"/>
      <c r="E7" s="73"/>
      <c r="F7" s="73"/>
      <c r="G7" s="74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18" ht="7.5" customHeight="1" x14ac:dyDescent="0.25">
      <c r="A8" s="72"/>
      <c r="B8" s="73"/>
      <c r="C8" s="73"/>
      <c r="D8" s="73"/>
      <c r="E8" s="73"/>
      <c r="F8" s="73"/>
      <c r="G8" s="74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1:18" ht="15" x14ac:dyDescent="0.25">
      <c r="A9" s="131" t="s">
        <v>0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</row>
    <row r="10" spans="1:18" ht="15" x14ac:dyDescent="0.25">
      <c r="A10" s="132" t="s">
        <v>1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</row>
    <row r="11" spans="1:18" ht="15" x14ac:dyDescent="0.25">
      <c r="A11" s="132" t="s">
        <v>2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</row>
    <row r="12" spans="1:18" ht="15" x14ac:dyDescent="0.25">
      <c r="A12" s="132" t="s">
        <v>307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</row>
    <row r="13" spans="1:18" ht="15" x14ac:dyDescent="0.25">
      <c r="A13" s="132" t="s">
        <v>4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</row>
    <row r="14" spans="1:18" ht="4.5" customHeight="1" x14ac:dyDescent="0.25">
      <c r="A14" s="72"/>
      <c r="B14" s="72"/>
      <c r="C14" s="76"/>
      <c r="D14" s="77"/>
      <c r="E14" s="77"/>
      <c r="F14" s="77"/>
      <c r="G14" s="78"/>
      <c r="H14" s="77"/>
      <c r="I14" s="77"/>
      <c r="J14" s="77"/>
      <c r="K14" s="77"/>
      <c r="L14" s="73"/>
      <c r="M14" s="73"/>
      <c r="N14" s="73"/>
      <c r="O14" s="73"/>
      <c r="P14" s="73"/>
      <c r="Q14" s="73"/>
      <c r="R14" s="73"/>
    </row>
    <row r="15" spans="1:18" ht="29.1" customHeight="1" x14ac:dyDescent="0.25">
      <c r="A15" s="135" t="s">
        <v>5</v>
      </c>
      <c r="B15" s="136"/>
      <c r="C15" s="79" t="s">
        <v>6</v>
      </c>
      <c r="D15" s="79" t="s">
        <v>7</v>
      </c>
      <c r="E15" s="79" t="s">
        <v>275</v>
      </c>
      <c r="F15" s="79" t="s">
        <v>8</v>
      </c>
      <c r="G15" s="79" t="s">
        <v>9</v>
      </c>
      <c r="H15" s="79" t="s">
        <v>10</v>
      </c>
      <c r="I15" s="79" t="s">
        <v>11</v>
      </c>
      <c r="J15" s="79" t="s">
        <v>12</v>
      </c>
      <c r="K15" s="79" t="s">
        <v>13</v>
      </c>
      <c r="L15" s="79" t="s">
        <v>14</v>
      </c>
      <c r="M15" s="79" t="s">
        <v>15</v>
      </c>
      <c r="N15" s="79" t="s">
        <v>16</v>
      </c>
      <c r="O15" s="79" t="s">
        <v>17</v>
      </c>
      <c r="P15" s="79" t="s">
        <v>18</v>
      </c>
      <c r="Q15" s="79" t="s">
        <v>19</v>
      </c>
      <c r="R15" s="79" t="s">
        <v>20</v>
      </c>
    </row>
    <row r="16" spans="1:18" s="6" customFormat="1" ht="19.5" customHeight="1" x14ac:dyDescent="0.25">
      <c r="A16" s="80" t="s">
        <v>21</v>
      </c>
      <c r="B16" s="81" t="s">
        <v>22</v>
      </c>
      <c r="C16" s="82"/>
      <c r="D16" s="82"/>
      <c r="E16" s="82"/>
      <c r="F16" s="82"/>
      <c r="G16" s="83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</row>
    <row r="17" spans="1:19" ht="30" x14ac:dyDescent="0.25">
      <c r="A17" s="84">
        <v>2.1</v>
      </c>
      <c r="B17" s="84" t="s">
        <v>23</v>
      </c>
      <c r="C17" s="85">
        <f>SUM(C18:C22)</f>
        <v>306184843</v>
      </c>
      <c r="D17" s="85">
        <f t="shared" ref="D17:R17" si="0">SUM(D18:D22)</f>
        <v>35535809.380000003</v>
      </c>
      <c r="E17" s="85">
        <f t="shared" si="0"/>
        <v>341720652.38</v>
      </c>
      <c r="F17" s="85">
        <f t="shared" si="0"/>
        <v>22854418.689999998</v>
      </c>
      <c r="G17" s="85">
        <f t="shared" si="0"/>
        <v>23107439.829999998</v>
      </c>
      <c r="H17" s="85">
        <f t="shared" si="0"/>
        <v>22976592.469999999</v>
      </c>
      <c r="I17" s="85">
        <f t="shared" si="0"/>
        <v>28798609.229999997</v>
      </c>
      <c r="J17" s="85">
        <f t="shared" si="0"/>
        <v>22423902.52</v>
      </c>
      <c r="K17" s="85">
        <f t="shared" si="0"/>
        <v>22242487.309999999</v>
      </c>
      <c r="L17" s="85">
        <f t="shared" si="0"/>
        <v>22284731.609999999</v>
      </c>
      <c r="M17" s="85">
        <f t="shared" si="0"/>
        <v>22330451.84</v>
      </c>
      <c r="N17" s="85">
        <f t="shared" si="0"/>
        <v>22102480.07</v>
      </c>
      <c r="O17" s="85">
        <f t="shared" si="0"/>
        <v>40975736.980000004</v>
      </c>
      <c r="P17" s="85">
        <f t="shared" si="0"/>
        <v>42289760.539999999</v>
      </c>
      <c r="Q17" s="85">
        <f t="shared" si="0"/>
        <v>0</v>
      </c>
      <c r="R17" s="85">
        <f t="shared" si="0"/>
        <v>292386611.09000003</v>
      </c>
    </row>
    <row r="18" spans="1:19" ht="25.5" customHeight="1" x14ac:dyDescent="0.25">
      <c r="A18" s="86" t="s">
        <v>24</v>
      </c>
      <c r="B18" s="76" t="s">
        <v>25</v>
      </c>
      <c r="C18" s="87">
        <v>229651800</v>
      </c>
      <c r="D18" s="87">
        <v>27424010</v>
      </c>
      <c r="E18" s="87">
        <f>+C18+D18</f>
        <v>257075810</v>
      </c>
      <c r="F18" s="87">
        <v>19321546.66</v>
      </c>
      <c r="G18" s="88">
        <v>19620055.25</v>
      </c>
      <c r="H18" s="87">
        <v>19203710.059999999</v>
      </c>
      <c r="I18" s="87">
        <v>18973365</v>
      </c>
      <c r="J18" s="87">
        <v>18860321.48</v>
      </c>
      <c r="K18" s="87">
        <v>18667550</v>
      </c>
      <c r="L18" s="87">
        <v>18734550</v>
      </c>
      <c r="M18" s="87">
        <v>18789681.059999999</v>
      </c>
      <c r="N18" s="87">
        <v>18550400</v>
      </c>
      <c r="O18" s="87">
        <v>19042351.109999999</v>
      </c>
      <c r="P18" s="87">
        <v>38310532.960000001</v>
      </c>
      <c r="Q18" s="87"/>
      <c r="R18" s="87">
        <f>SUM(F18:Q18)</f>
        <v>228074063.58000001</v>
      </c>
      <c r="S18" s="21"/>
    </row>
    <row r="19" spans="1:19" ht="25.5" customHeight="1" x14ac:dyDescent="0.25">
      <c r="A19" s="86" t="s">
        <v>34</v>
      </c>
      <c r="B19" s="76" t="s">
        <v>35</v>
      </c>
      <c r="C19" s="87">
        <v>44511660</v>
      </c>
      <c r="D19" s="87">
        <v>4240770</v>
      </c>
      <c r="E19" s="87">
        <f t="shared" ref="E19:E22" si="1">+C19+D19</f>
        <v>48752430</v>
      </c>
      <c r="F19" s="87">
        <v>633333.32999999996</v>
      </c>
      <c r="G19" s="88">
        <v>599000</v>
      </c>
      <c r="H19" s="87">
        <v>891000</v>
      </c>
      <c r="I19" s="87">
        <v>6952883.1500000004</v>
      </c>
      <c r="J19" s="87">
        <v>734000</v>
      </c>
      <c r="K19" s="87">
        <v>752000</v>
      </c>
      <c r="L19" s="87">
        <v>717000</v>
      </c>
      <c r="M19" s="87">
        <v>717000</v>
      </c>
      <c r="N19" s="87">
        <v>747000</v>
      </c>
      <c r="O19" s="87">
        <v>19116203.760000002</v>
      </c>
      <c r="P19" s="87">
        <v>1136109.58</v>
      </c>
      <c r="Q19" s="87"/>
      <c r="R19" s="87">
        <f t="shared" ref="R19:R57" si="2">SUM(F19:Q19)</f>
        <v>32995529.82</v>
      </c>
      <c r="S19" s="21"/>
    </row>
    <row r="20" spans="1:19" ht="25.5" customHeight="1" x14ac:dyDescent="0.25">
      <c r="A20" s="86" t="s">
        <v>288</v>
      </c>
      <c r="B20" s="76" t="s">
        <v>277</v>
      </c>
      <c r="C20" s="87">
        <v>0</v>
      </c>
      <c r="D20" s="87">
        <v>0</v>
      </c>
      <c r="E20" s="87">
        <f t="shared" si="1"/>
        <v>0</v>
      </c>
      <c r="F20" s="87"/>
      <c r="G20" s="88"/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87"/>
      <c r="O20" s="87"/>
      <c r="P20" s="87">
        <v>0</v>
      </c>
      <c r="Q20" s="87"/>
      <c r="R20" s="87">
        <f t="shared" si="2"/>
        <v>0</v>
      </c>
      <c r="S20" s="21"/>
    </row>
    <row r="21" spans="1:19" ht="25.5" customHeight="1" x14ac:dyDescent="0.25">
      <c r="A21" s="86" t="s">
        <v>289</v>
      </c>
      <c r="B21" s="76" t="s">
        <v>279</v>
      </c>
      <c r="C21" s="87">
        <v>0</v>
      </c>
      <c r="D21" s="87">
        <v>0</v>
      </c>
      <c r="E21" s="87">
        <f t="shared" si="1"/>
        <v>0</v>
      </c>
      <c r="F21" s="87"/>
      <c r="G21" s="88"/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87"/>
      <c r="O21" s="87"/>
      <c r="P21" s="87">
        <v>0</v>
      </c>
      <c r="Q21" s="87"/>
      <c r="R21" s="87">
        <f t="shared" si="2"/>
        <v>0</v>
      </c>
      <c r="S21" s="21"/>
    </row>
    <row r="22" spans="1:19" ht="25.5" customHeight="1" x14ac:dyDescent="0.25">
      <c r="A22" s="86" t="s">
        <v>38</v>
      </c>
      <c r="B22" s="76" t="s">
        <v>39</v>
      </c>
      <c r="C22" s="87">
        <v>32021383</v>
      </c>
      <c r="D22" s="87">
        <v>3871029.3800000004</v>
      </c>
      <c r="E22" s="87">
        <f t="shared" si="1"/>
        <v>35892412.380000003</v>
      </c>
      <c r="F22" s="87">
        <v>2899538.7</v>
      </c>
      <c r="G22" s="88">
        <v>2888384.58</v>
      </c>
      <c r="H22" s="87">
        <v>2881882.41</v>
      </c>
      <c r="I22" s="87">
        <v>2872361.08</v>
      </c>
      <c r="J22" s="87">
        <v>2829581.04</v>
      </c>
      <c r="K22" s="87">
        <v>2822937.31</v>
      </c>
      <c r="L22" s="87">
        <v>2833181.61</v>
      </c>
      <c r="M22" s="87">
        <v>2823770.78</v>
      </c>
      <c r="N22" s="87">
        <v>2805080.07</v>
      </c>
      <c r="O22" s="87">
        <v>2817182.11</v>
      </c>
      <c r="P22" s="87">
        <v>2843118</v>
      </c>
      <c r="Q22" s="87"/>
      <c r="R22" s="87">
        <f t="shared" si="2"/>
        <v>31317017.690000001</v>
      </c>
      <c r="S22" s="21"/>
    </row>
    <row r="23" spans="1:19" ht="25.5" customHeight="1" x14ac:dyDescent="0.25">
      <c r="A23" s="84">
        <v>2.2000000000000002</v>
      </c>
      <c r="B23" s="84" t="s">
        <v>46</v>
      </c>
      <c r="C23" s="85">
        <f>SUM(C24:C32)</f>
        <v>305736473</v>
      </c>
      <c r="D23" s="85">
        <f t="shared" ref="D23:R23" si="3">SUM(D24:D32)</f>
        <v>-77955139.810000002</v>
      </c>
      <c r="E23" s="85">
        <f t="shared" si="3"/>
        <v>227781333.19000003</v>
      </c>
      <c r="F23" s="85">
        <f t="shared" si="3"/>
        <v>2037904.77</v>
      </c>
      <c r="G23" s="85">
        <f t="shared" si="3"/>
        <v>3498327.2600000002</v>
      </c>
      <c r="H23" s="85">
        <f t="shared" si="3"/>
        <v>22965215.600000001</v>
      </c>
      <c r="I23" s="85">
        <f t="shared" si="3"/>
        <v>7445780.8000000007</v>
      </c>
      <c r="J23" s="85">
        <f t="shared" si="3"/>
        <v>12358777.5</v>
      </c>
      <c r="K23" s="85">
        <f t="shared" si="3"/>
        <v>29753736.100000001</v>
      </c>
      <c r="L23" s="85">
        <f t="shared" si="3"/>
        <v>14821468.450000001</v>
      </c>
      <c r="M23" s="85">
        <f t="shared" si="3"/>
        <v>12237111.82</v>
      </c>
      <c r="N23" s="85">
        <f t="shared" si="3"/>
        <v>20138728.170000002</v>
      </c>
      <c r="O23" s="85">
        <f t="shared" si="3"/>
        <v>15777681.539999999</v>
      </c>
      <c r="P23" s="85">
        <f t="shared" si="3"/>
        <v>13357265.590000002</v>
      </c>
      <c r="Q23" s="85">
        <f t="shared" si="3"/>
        <v>0</v>
      </c>
      <c r="R23" s="85">
        <f t="shared" si="3"/>
        <v>154391997.59999999</v>
      </c>
    </row>
    <row r="24" spans="1:19" ht="25.5" customHeight="1" x14ac:dyDescent="0.25">
      <c r="A24" s="86" t="s">
        <v>47</v>
      </c>
      <c r="B24" s="76" t="s">
        <v>48</v>
      </c>
      <c r="C24" s="87">
        <v>12059188</v>
      </c>
      <c r="D24" s="87">
        <v>-1481345.83</v>
      </c>
      <c r="E24" s="87">
        <f t="shared" ref="E24:E32" si="4">+C24+D24</f>
        <v>10577842.17</v>
      </c>
      <c r="F24" s="87">
        <v>246125</v>
      </c>
      <c r="G24" s="88">
        <v>647475.81000000006</v>
      </c>
      <c r="H24" s="87">
        <v>610698.17000000004</v>
      </c>
      <c r="I24" s="87">
        <v>661211.67000000004</v>
      </c>
      <c r="J24" s="87">
        <v>773497.42</v>
      </c>
      <c r="K24" s="87">
        <v>731044.37</v>
      </c>
      <c r="L24" s="87">
        <v>1030473.64</v>
      </c>
      <c r="M24" s="87">
        <v>906096.46</v>
      </c>
      <c r="N24" s="87">
        <v>1007940.02</v>
      </c>
      <c r="O24" s="87">
        <v>676609</v>
      </c>
      <c r="P24" s="87">
        <v>1071774.28</v>
      </c>
      <c r="Q24" s="87"/>
      <c r="R24" s="87">
        <f t="shared" si="2"/>
        <v>8362945.8400000008</v>
      </c>
      <c r="S24" s="21"/>
    </row>
    <row r="25" spans="1:19" ht="25.5" customHeight="1" x14ac:dyDescent="0.25">
      <c r="A25" s="86" t="s">
        <v>57</v>
      </c>
      <c r="B25" s="76" t="s">
        <v>58</v>
      </c>
      <c r="C25" s="87">
        <v>4909750</v>
      </c>
      <c r="D25" s="87">
        <v>-1282635.42</v>
      </c>
      <c r="E25" s="87">
        <f t="shared" si="4"/>
        <v>3627114.58</v>
      </c>
      <c r="F25" s="87">
        <v>0</v>
      </c>
      <c r="G25" s="88">
        <v>13416.6</v>
      </c>
      <c r="H25" s="87">
        <v>352681.35</v>
      </c>
      <c r="I25" s="87">
        <v>143139.9</v>
      </c>
      <c r="J25" s="87">
        <v>295096.38</v>
      </c>
      <c r="K25" s="87">
        <v>91868.92</v>
      </c>
      <c r="L25" s="87">
        <v>62840.9</v>
      </c>
      <c r="M25" s="87">
        <v>644897.01</v>
      </c>
      <c r="N25" s="87">
        <v>44340.89</v>
      </c>
      <c r="O25" s="87">
        <v>109159.38</v>
      </c>
      <c r="P25" s="87">
        <v>54417.51</v>
      </c>
      <c r="Q25" s="87"/>
      <c r="R25" s="87">
        <f t="shared" si="2"/>
        <v>1811858.84</v>
      </c>
      <c r="S25" s="21"/>
    </row>
    <row r="26" spans="1:19" ht="25.5" customHeight="1" x14ac:dyDescent="0.25">
      <c r="A26" s="86" t="s">
        <v>63</v>
      </c>
      <c r="B26" s="76" t="s">
        <v>64</v>
      </c>
      <c r="C26" s="87">
        <v>43824678</v>
      </c>
      <c r="D26" s="87">
        <v>-17828678</v>
      </c>
      <c r="E26" s="87">
        <f t="shared" si="4"/>
        <v>25996000</v>
      </c>
      <c r="F26" s="87">
        <v>298255.63</v>
      </c>
      <c r="G26" s="88">
        <v>0</v>
      </c>
      <c r="H26" s="87">
        <v>0</v>
      </c>
      <c r="I26" s="87">
        <v>-7809.97</v>
      </c>
      <c r="J26" s="87">
        <v>3377228.3</v>
      </c>
      <c r="K26" s="87">
        <v>4614150</v>
      </c>
      <c r="L26" s="87">
        <v>3714300</v>
      </c>
      <c r="M26" s="87">
        <v>3035850</v>
      </c>
      <c r="N26" s="87">
        <v>2950300</v>
      </c>
      <c r="O26" s="87">
        <v>2047500</v>
      </c>
      <c r="P26" s="87">
        <v>2006850</v>
      </c>
      <c r="Q26" s="87"/>
      <c r="R26" s="87">
        <f t="shared" si="2"/>
        <v>22036623.960000001</v>
      </c>
      <c r="S26" s="21"/>
    </row>
    <row r="27" spans="1:19" ht="25.5" customHeight="1" x14ac:dyDescent="0.25">
      <c r="A27" s="86" t="s">
        <v>69</v>
      </c>
      <c r="B27" s="76" t="s">
        <v>70</v>
      </c>
      <c r="C27" s="87">
        <v>325000</v>
      </c>
      <c r="D27" s="87">
        <v>134000</v>
      </c>
      <c r="E27" s="87">
        <f t="shared" si="4"/>
        <v>459000</v>
      </c>
      <c r="F27" s="87">
        <v>200337</v>
      </c>
      <c r="G27" s="88">
        <v>0</v>
      </c>
      <c r="H27" s="87">
        <v>0</v>
      </c>
      <c r="I27" s="87">
        <v>0</v>
      </c>
      <c r="J27" s="87">
        <v>28040</v>
      </c>
      <c r="K27" s="87">
        <v>19840</v>
      </c>
      <c r="L27" s="87">
        <v>11140</v>
      </c>
      <c r="M27" s="87">
        <v>7720</v>
      </c>
      <c r="N27" s="87">
        <v>20340</v>
      </c>
      <c r="O27" s="87">
        <v>17960</v>
      </c>
      <c r="P27" s="87">
        <v>4660</v>
      </c>
      <c r="Q27" s="87"/>
      <c r="R27" s="87">
        <f t="shared" si="2"/>
        <v>310037</v>
      </c>
      <c r="S27" s="21"/>
    </row>
    <row r="28" spans="1:19" ht="25.5" customHeight="1" x14ac:dyDescent="0.25">
      <c r="A28" s="86" t="s">
        <v>75</v>
      </c>
      <c r="B28" s="76" t="s">
        <v>76</v>
      </c>
      <c r="C28" s="87">
        <v>15590982</v>
      </c>
      <c r="D28" s="87">
        <v>16201844.609999999</v>
      </c>
      <c r="E28" s="87">
        <f t="shared" si="4"/>
        <v>31792826.609999999</v>
      </c>
      <c r="F28" s="87">
        <v>1018178.09</v>
      </c>
      <c r="G28" s="88">
        <v>1430034.06</v>
      </c>
      <c r="H28" s="87">
        <v>2374086.36</v>
      </c>
      <c r="I28" s="87">
        <v>3065361.34</v>
      </c>
      <c r="J28" s="89">
        <v>3384322.65</v>
      </c>
      <c r="K28" s="87">
        <v>2328831.33</v>
      </c>
      <c r="L28" s="87">
        <v>1471033.86</v>
      </c>
      <c r="M28" s="87">
        <v>1879223.34</v>
      </c>
      <c r="N28" s="87">
        <v>2401779.52</v>
      </c>
      <c r="O28" s="87">
        <v>2017647.06</v>
      </c>
      <c r="P28" s="87">
        <v>1583022.74</v>
      </c>
      <c r="Q28" s="87"/>
      <c r="R28" s="87">
        <f t="shared" si="2"/>
        <v>22953520.349999998</v>
      </c>
      <c r="S28" s="21"/>
    </row>
    <row r="29" spans="1:19" ht="25.5" customHeight="1" x14ac:dyDescent="0.25">
      <c r="A29" s="86" t="s">
        <v>85</v>
      </c>
      <c r="B29" s="76" t="s">
        <v>86</v>
      </c>
      <c r="C29" s="87">
        <v>4898304</v>
      </c>
      <c r="D29" s="87">
        <v>1300996</v>
      </c>
      <c r="E29" s="87">
        <f t="shared" si="4"/>
        <v>6199300</v>
      </c>
      <c r="F29" s="87">
        <v>180950.05</v>
      </c>
      <c r="G29" s="88">
        <v>179985.79</v>
      </c>
      <c r="H29" s="87">
        <v>283249.28999999998</v>
      </c>
      <c r="I29" s="87">
        <v>260320.96</v>
      </c>
      <c r="J29" s="89">
        <v>289352.12</v>
      </c>
      <c r="K29" s="87">
        <v>285018.59000000003</v>
      </c>
      <c r="L29" s="87">
        <v>317041.53999999998</v>
      </c>
      <c r="M29" s="87">
        <v>827693.29</v>
      </c>
      <c r="N29" s="87">
        <v>495117.41</v>
      </c>
      <c r="O29" s="87">
        <v>103233.14</v>
      </c>
      <c r="P29" s="87">
        <v>302069.15000000002</v>
      </c>
      <c r="Q29" s="87"/>
      <c r="R29" s="87">
        <f t="shared" si="2"/>
        <v>3524031.33</v>
      </c>
      <c r="S29" s="21"/>
    </row>
    <row r="30" spans="1:19" ht="45" x14ac:dyDescent="0.25">
      <c r="A30" s="86" t="s">
        <v>91</v>
      </c>
      <c r="B30" s="76" t="s">
        <v>92</v>
      </c>
      <c r="C30" s="87">
        <v>4446174</v>
      </c>
      <c r="D30" s="87">
        <v>2055434.17</v>
      </c>
      <c r="E30" s="87">
        <f t="shared" si="4"/>
        <v>6501608.1699999999</v>
      </c>
      <c r="F30" s="87">
        <v>94059</v>
      </c>
      <c r="G30" s="88">
        <v>123055</v>
      </c>
      <c r="H30" s="87">
        <v>734749.91</v>
      </c>
      <c r="I30" s="87">
        <v>482304.5</v>
      </c>
      <c r="J30" s="89">
        <v>122887.59</v>
      </c>
      <c r="K30" s="87">
        <v>543807.19999999995</v>
      </c>
      <c r="L30" s="87">
        <v>120164.99</v>
      </c>
      <c r="M30" s="87">
        <v>563615.71</v>
      </c>
      <c r="N30" s="87">
        <v>104096.99</v>
      </c>
      <c r="O30" s="87">
        <v>421825.8</v>
      </c>
      <c r="P30" s="87">
        <v>385053.46</v>
      </c>
      <c r="Q30" s="87"/>
      <c r="R30" s="87">
        <f t="shared" si="2"/>
        <v>3695620.1500000004</v>
      </c>
      <c r="S30" s="21"/>
    </row>
    <row r="31" spans="1:19" ht="34.5" customHeight="1" x14ac:dyDescent="0.25">
      <c r="A31" s="86" t="s">
        <v>97</v>
      </c>
      <c r="B31" s="76" t="s">
        <v>98</v>
      </c>
      <c r="C31" s="87">
        <v>191396147</v>
      </c>
      <c r="D31" s="87">
        <v>-65147835.049999997</v>
      </c>
      <c r="E31" s="87">
        <f t="shared" si="4"/>
        <v>126248311.95</v>
      </c>
      <c r="F31" s="87">
        <v>0</v>
      </c>
      <c r="G31" s="88">
        <v>1104360</v>
      </c>
      <c r="H31" s="87">
        <v>18609750.52</v>
      </c>
      <c r="I31" s="87">
        <v>2409160</v>
      </c>
      <c r="J31" s="89">
        <v>3945936.12</v>
      </c>
      <c r="K31" s="87">
        <v>20829177.77</v>
      </c>
      <c r="L31" s="87">
        <v>8041715.9199999999</v>
      </c>
      <c r="M31" s="87">
        <v>3915398.1</v>
      </c>
      <c r="N31" s="87">
        <v>13111324.050000001</v>
      </c>
      <c r="O31" s="87">
        <v>1800891.71</v>
      </c>
      <c r="P31" s="87">
        <v>7669228.3899999997</v>
      </c>
      <c r="Q31" s="87"/>
      <c r="R31" s="87">
        <f t="shared" si="2"/>
        <v>81436942.579999998</v>
      </c>
      <c r="S31" s="21"/>
    </row>
    <row r="32" spans="1:19" ht="21" customHeight="1" x14ac:dyDescent="0.25">
      <c r="A32" s="86" t="s">
        <v>109</v>
      </c>
      <c r="B32" s="76" t="s">
        <v>110</v>
      </c>
      <c r="C32" s="87">
        <v>28286250</v>
      </c>
      <c r="D32" s="87">
        <v>-11906920.289999999</v>
      </c>
      <c r="E32" s="87">
        <f t="shared" si="4"/>
        <v>16379329.710000001</v>
      </c>
      <c r="F32" s="87">
        <v>0</v>
      </c>
      <c r="G32" s="88">
        <v>0</v>
      </c>
      <c r="H32" s="87">
        <v>0</v>
      </c>
      <c r="I32" s="87">
        <v>432092.4</v>
      </c>
      <c r="J32" s="87">
        <v>142416.92000000001</v>
      </c>
      <c r="K32" s="87">
        <v>309997.92</v>
      </c>
      <c r="L32" s="87">
        <v>52757.599999999999</v>
      </c>
      <c r="M32" s="87">
        <v>456617.91</v>
      </c>
      <c r="N32" s="87">
        <v>3489.29</v>
      </c>
      <c r="O32" s="87">
        <v>8582855.4499999993</v>
      </c>
      <c r="P32" s="87">
        <v>280190.06</v>
      </c>
      <c r="Q32" s="87"/>
      <c r="R32" s="87">
        <f t="shared" si="2"/>
        <v>10260417.549999999</v>
      </c>
      <c r="S32" s="21"/>
    </row>
    <row r="33" spans="1:19" ht="25.5" customHeight="1" x14ac:dyDescent="0.25">
      <c r="A33" s="84">
        <v>2.2999999999999998</v>
      </c>
      <c r="B33" s="84" t="s">
        <v>115</v>
      </c>
      <c r="C33" s="85">
        <f>SUM(C34:C42)</f>
        <v>59867041</v>
      </c>
      <c r="D33" s="85">
        <f t="shared" ref="D33:Q33" si="5">SUM(D34:D42)</f>
        <v>-20948079.59</v>
      </c>
      <c r="E33" s="85">
        <f t="shared" si="5"/>
        <v>38918961.409999996</v>
      </c>
      <c r="F33" s="85">
        <f t="shared" si="5"/>
        <v>852000</v>
      </c>
      <c r="G33" s="85">
        <f t="shared" si="5"/>
        <v>982412.88</v>
      </c>
      <c r="H33" s="85">
        <f t="shared" si="5"/>
        <v>1875860.73</v>
      </c>
      <c r="I33" s="85">
        <f t="shared" si="5"/>
        <v>924542.90999999992</v>
      </c>
      <c r="J33" s="85">
        <f t="shared" si="5"/>
        <v>1243373.97</v>
      </c>
      <c r="K33" s="85">
        <f t="shared" si="5"/>
        <v>7962834.6299999999</v>
      </c>
      <c r="L33" s="85">
        <f>SUM(L34:L42)</f>
        <v>1484874.72</v>
      </c>
      <c r="M33" s="85">
        <f t="shared" si="5"/>
        <v>2521455.25</v>
      </c>
      <c r="N33" s="85">
        <f t="shared" si="5"/>
        <v>2644287.1100000003</v>
      </c>
      <c r="O33" s="85">
        <f t="shared" si="5"/>
        <v>2218168.12</v>
      </c>
      <c r="P33" s="85">
        <f t="shared" si="5"/>
        <v>956039.07</v>
      </c>
      <c r="Q33" s="85">
        <f t="shared" si="5"/>
        <v>0</v>
      </c>
      <c r="R33" s="85">
        <f t="shared" ref="R33" si="6">SUM(R34:R42)</f>
        <v>23665849.389999997</v>
      </c>
      <c r="S33" s="21">
        <f>7962834.63-K33</f>
        <v>0</v>
      </c>
    </row>
    <row r="34" spans="1:19" ht="30" x14ac:dyDescent="0.25">
      <c r="A34" s="86" t="s">
        <v>116</v>
      </c>
      <c r="B34" s="76" t="s">
        <v>117</v>
      </c>
      <c r="C34" s="87">
        <v>3057000</v>
      </c>
      <c r="D34" s="87">
        <v>-432500</v>
      </c>
      <c r="E34" s="87">
        <f t="shared" ref="E34:E42" si="7">+C34+D34</f>
        <v>2624500</v>
      </c>
      <c r="F34" s="87">
        <v>0</v>
      </c>
      <c r="G34" s="88">
        <v>0</v>
      </c>
      <c r="H34" s="87">
        <v>0</v>
      </c>
      <c r="I34" s="87">
        <v>227214.45</v>
      </c>
      <c r="J34" s="87">
        <v>14926.78</v>
      </c>
      <c r="K34" s="87">
        <v>37802.230000000003</v>
      </c>
      <c r="L34" s="87">
        <v>12484.6</v>
      </c>
      <c r="M34" s="87">
        <v>934679.21</v>
      </c>
      <c r="N34" s="87">
        <v>374138.93</v>
      </c>
      <c r="O34" s="87">
        <v>215282.41</v>
      </c>
      <c r="P34" s="87">
        <v>144285.56</v>
      </c>
      <c r="Q34" s="87"/>
      <c r="R34" s="87">
        <f t="shared" si="2"/>
        <v>1960814.17</v>
      </c>
      <c r="S34" s="21"/>
    </row>
    <row r="35" spans="1:19" ht="25.5" customHeight="1" x14ac:dyDescent="0.25">
      <c r="A35" s="86" t="s">
        <v>124</v>
      </c>
      <c r="B35" s="76" t="s">
        <v>125</v>
      </c>
      <c r="C35" s="87">
        <v>1750520</v>
      </c>
      <c r="D35" s="87">
        <v>1646129</v>
      </c>
      <c r="E35" s="87">
        <f t="shared" si="7"/>
        <v>3396649</v>
      </c>
      <c r="F35" s="87">
        <v>0</v>
      </c>
      <c r="G35" s="88">
        <v>0</v>
      </c>
      <c r="H35" s="87">
        <v>0</v>
      </c>
      <c r="I35" s="87">
        <v>0</v>
      </c>
      <c r="J35" s="89">
        <v>2280</v>
      </c>
      <c r="K35" s="87">
        <v>902888.8</v>
      </c>
      <c r="L35" s="87">
        <v>0</v>
      </c>
      <c r="M35" s="87">
        <v>0</v>
      </c>
      <c r="N35" s="87">
        <v>69148</v>
      </c>
      <c r="O35" s="87">
        <v>464971.92</v>
      </c>
      <c r="P35" s="87">
        <v>0</v>
      </c>
      <c r="Q35" s="87"/>
      <c r="R35" s="87">
        <f t="shared" si="2"/>
        <v>1439288.72</v>
      </c>
      <c r="S35" s="21"/>
    </row>
    <row r="36" spans="1:19" ht="25.5" customHeight="1" x14ac:dyDescent="0.25">
      <c r="A36" s="86" t="s">
        <v>134</v>
      </c>
      <c r="B36" s="76" t="s">
        <v>135</v>
      </c>
      <c r="C36" s="87">
        <v>5940625</v>
      </c>
      <c r="D36" s="87">
        <v>-3165419.7</v>
      </c>
      <c r="E36" s="87">
        <f t="shared" si="7"/>
        <v>2775205.3</v>
      </c>
      <c r="F36" s="87">
        <v>0</v>
      </c>
      <c r="G36" s="88">
        <v>495600</v>
      </c>
      <c r="H36" s="87">
        <v>523330</v>
      </c>
      <c r="I36" s="87">
        <v>125488.57</v>
      </c>
      <c r="J36" s="89">
        <v>99405.24</v>
      </c>
      <c r="K36" s="87">
        <v>62624</v>
      </c>
      <c r="L36" s="87">
        <v>55247.1</v>
      </c>
      <c r="M36" s="87">
        <v>596167.56000000006</v>
      </c>
      <c r="N36" s="87">
        <v>237157.53</v>
      </c>
      <c r="O36" s="87">
        <v>0</v>
      </c>
      <c r="P36" s="87">
        <v>50355.76</v>
      </c>
      <c r="Q36" s="87"/>
      <c r="R36" s="87">
        <f t="shared" si="2"/>
        <v>2245375.7599999998</v>
      </c>
      <c r="S36" s="21"/>
    </row>
    <row r="37" spans="1:19" ht="26.25" customHeight="1" x14ac:dyDescent="0.25">
      <c r="A37" s="86" t="s">
        <v>290</v>
      </c>
      <c r="B37" s="76" t="s">
        <v>281</v>
      </c>
      <c r="C37" s="87">
        <v>0</v>
      </c>
      <c r="D37" s="87">
        <v>77000</v>
      </c>
      <c r="E37" s="87">
        <f t="shared" si="7"/>
        <v>77000</v>
      </c>
      <c r="F37" s="87"/>
      <c r="G37" s="88"/>
      <c r="H37" s="87">
        <v>0</v>
      </c>
      <c r="I37" s="87">
        <v>0</v>
      </c>
      <c r="J37" s="89">
        <v>14229.89</v>
      </c>
      <c r="K37" s="87">
        <v>16184.03</v>
      </c>
      <c r="L37" s="87">
        <v>2080</v>
      </c>
      <c r="M37" s="87">
        <v>3900</v>
      </c>
      <c r="N37" s="87">
        <v>0</v>
      </c>
      <c r="O37" s="87">
        <v>0</v>
      </c>
      <c r="P37" s="87">
        <v>26707.35</v>
      </c>
      <c r="Q37" s="87"/>
      <c r="R37" s="87">
        <f t="shared" si="2"/>
        <v>63101.27</v>
      </c>
      <c r="S37" s="21"/>
    </row>
    <row r="38" spans="1:19" ht="25.5" customHeight="1" x14ac:dyDescent="0.25">
      <c r="A38" s="86" t="s">
        <v>148</v>
      </c>
      <c r="B38" s="76" t="s">
        <v>149</v>
      </c>
      <c r="C38" s="87">
        <v>581140</v>
      </c>
      <c r="D38" s="87">
        <v>-314500</v>
      </c>
      <c r="E38" s="87">
        <f t="shared" si="7"/>
        <v>266640</v>
      </c>
      <c r="F38" s="87">
        <v>0</v>
      </c>
      <c r="G38" s="88">
        <v>0</v>
      </c>
      <c r="H38" s="87">
        <v>0</v>
      </c>
      <c r="I38" s="87">
        <v>0</v>
      </c>
      <c r="J38" s="89">
        <v>23969.91</v>
      </c>
      <c r="K38" s="87">
        <v>0</v>
      </c>
      <c r="L38" s="87">
        <v>0</v>
      </c>
      <c r="M38" s="87">
        <v>29010.98</v>
      </c>
      <c r="N38" s="87">
        <v>45405</v>
      </c>
      <c r="O38" s="87">
        <v>44425.17</v>
      </c>
      <c r="P38" s="87">
        <v>9720.0300000000007</v>
      </c>
      <c r="Q38" s="87"/>
      <c r="R38" s="87">
        <f t="shared" si="2"/>
        <v>152531.09</v>
      </c>
      <c r="S38" s="21"/>
    </row>
    <row r="39" spans="1:19" ht="35.25" customHeight="1" x14ac:dyDescent="0.25">
      <c r="A39" s="86" t="s">
        <v>158</v>
      </c>
      <c r="B39" s="76" t="s">
        <v>159</v>
      </c>
      <c r="C39" s="87">
        <v>3006875</v>
      </c>
      <c r="D39" s="87">
        <v>-2579875</v>
      </c>
      <c r="E39" s="87">
        <f t="shared" si="7"/>
        <v>427000</v>
      </c>
      <c r="F39" s="87">
        <v>0</v>
      </c>
      <c r="G39" s="88">
        <v>0</v>
      </c>
      <c r="H39" s="87">
        <v>0</v>
      </c>
      <c r="I39" s="87">
        <v>0</v>
      </c>
      <c r="J39" s="89">
        <v>105925.12</v>
      </c>
      <c r="K39" s="87">
        <v>28760.25</v>
      </c>
      <c r="L39" s="87">
        <v>8302.9</v>
      </c>
      <c r="M39" s="87">
        <v>2980.93</v>
      </c>
      <c r="N39" s="87">
        <v>15960.1</v>
      </c>
      <c r="O39" s="87">
        <v>24828.63</v>
      </c>
      <c r="P39" s="87">
        <v>21674</v>
      </c>
      <c r="Q39" s="87"/>
      <c r="R39" s="87">
        <f t="shared" si="2"/>
        <v>208431.93</v>
      </c>
      <c r="S39" s="21"/>
    </row>
    <row r="40" spans="1:19" ht="33" customHeight="1" x14ac:dyDescent="0.25">
      <c r="A40" s="86" t="s">
        <v>168</v>
      </c>
      <c r="B40" s="76" t="s">
        <v>169</v>
      </c>
      <c r="C40" s="87">
        <v>20043000</v>
      </c>
      <c r="D40" s="87">
        <v>-2421420</v>
      </c>
      <c r="E40" s="87">
        <f t="shared" si="7"/>
        <v>17621580</v>
      </c>
      <c r="F40" s="87">
        <v>852000</v>
      </c>
      <c r="G40" s="88">
        <v>486812.88</v>
      </c>
      <c r="H40" s="87">
        <v>516200</v>
      </c>
      <c r="I40" s="87">
        <v>474599.94</v>
      </c>
      <c r="J40" s="89">
        <v>674779.1</v>
      </c>
      <c r="K40" s="87">
        <v>760291.53</v>
      </c>
      <c r="L40" s="87">
        <v>747130.9</v>
      </c>
      <c r="M40" s="87">
        <v>521795.93</v>
      </c>
      <c r="N40" s="87">
        <v>680823</v>
      </c>
      <c r="O40" s="87">
        <v>921142.97</v>
      </c>
      <c r="P40" s="87">
        <v>516832</v>
      </c>
      <c r="Q40" s="87"/>
      <c r="R40" s="87">
        <f t="shared" si="2"/>
        <v>7152408.25</v>
      </c>
      <c r="S40" s="21"/>
    </row>
    <row r="41" spans="1:19" ht="33.75" customHeight="1" x14ac:dyDescent="0.25">
      <c r="A41" s="86" t="s">
        <v>291</v>
      </c>
      <c r="B41" s="76" t="s">
        <v>283</v>
      </c>
      <c r="C41" s="87">
        <v>0</v>
      </c>
      <c r="D41" s="87">
        <v>0</v>
      </c>
      <c r="E41" s="87">
        <f t="shared" si="7"/>
        <v>0</v>
      </c>
      <c r="F41" s="87"/>
      <c r="G41" s="88"/>
      <c r="H41" s="87">
        <v>0</v>
      </c>
      <c r="I41" s="87">
        <v>0</v>
      </c>
      <c r="J41" s="87">
        <v>0</v>
      </c>
      <c r="K41" s="87">
        <v>0</v>
      </c>
      <c r="L41" s="87">
        <v>0</v>
      </c>
      <c r="M41" s="87">
        <v>0</v>
      </c>
      <c r="N41" s="87">
        <v>0</v>
      </c>
      <c r="O41" s="87">
        <v>0</v>
      </c>
      <c r="P41" s="87">
        <v>0</v>
      </c>
      <c r="Q41" s="87"/>
      <c r="R41" s="87">
        <f t="shared" si="2"/>
        <v>0</v>
      </c>
      <c r="S41" s="21"/>
    </row>
    <row r="42" spans="1:19" ht="25.5" customHeight="1" x14ac:dyDescent="0.25">
      <c r="A42" s="86" t="s">
        <v>174</v>
      </c>
      <c r="B42" s="76" t="s">
        <v>292</v>
      </c>
      <c r="C42" s="87">
        <v>25487881</v>
      </c>
      <c r="D42" s="87">
        <v>-13757493.890000001</v>
      </c>
      <c r="E42" s="87">
        <f t="shared" si="7"/>
        <v>11730387.109999999</v>
      </c>
      <c r="F42" s="87">
        <v>0</v>
      </c>
      <c r="G42" s="88">
        <v>0</v>
      </c>
      <c r="H42" s="87">
        <v>836330.73</v>
      </c>
      <c r="I42" s="87">
        <v>97239.95</v>
      </c>
      <c r="J42" s="89">
        <v>307857.93</v>
      </c>
      <c r="K42" s="87">
        <v>6154283.79</v>
      </c>
      <c r="L42" s="87">
        <v>659629.22</v>
      </c>
      <c r="M42" s="87">
        <v>432920.64</v>
      </c>
      <c r="N42" s="87">
        <v>1221654.55</v>
      </c>
      <c r="O42" s="87">
        <v>547517.02</v>
      </c>
      <c r="P42" s="87">
        <v>186464.37</v>
      </c>
      <c r="Q42" s="87"/>
      <c r="R42" s="87">
        <f t="shared" si="2"/>
        <v>10443898.199999999</v>
      </c>
      <c r="S42" s="21"/>
    </row>
    <row r="43" spans="1:19" ht="30" x14ac:dyDescent="0.25">
      <c r="A43" s="84">
        <v>2.6</v>
      </c>
      <c r="B43" s="84" t="s">
        <v>190</v>
      </c>
      <c r="C43" s="85">
        <f>SUM(C44:C52)</f>
        <v>57313333</v>
      </c>
      <c r="D43" s="85">
        <f t="shared" ref="D43:Q43" si="8">SUM(D44:D52)</f>
        <v>23365579.02</v>
      </c>
      <c r="E43" s="85">
        <f t="shared" si="8"/>
        <v>80678912.019999996</v>
      </c>
      <c r="F43" s="85">
        <f t="shared" si="8"/>
        <v>0</v>
      </c>
      <c r="G43" s="85">
        <f t="shared" si="8"/>
        <v>202865.6</v>
      </c>
      <c r="H43" s="85">
        <f t="shared" si="8"/>
        <v>2733790.3</v>
      </c>
      <c r="I43" s="85">
        <f t="shared" si="8"/>
        <v>202051.4</v>
      </c>
      <c r="J43" s="85">
        <f t="shared" si="8"/>
        <v>2006988.93</v>
      </c>
      <c r="K43" s="85">
        <f t="shared" si="8"/>
        <v>1260192.76</v>
      </c>
      <c r="L43" s="85">
        <f t="shared" si="8"/>
        <v>632307.49</v>
      </c>
      <c r="M43" s="85">
        <f t="shared" si="8"/>
        <v>2754461.95</v>
      </c>
      <c r="N43" s="85">
        <f t="shared" si="8"/>
        <v>42226132.630000003</v>
      </c>
      <c r="O43" s="85">
        <f t="shared" si="8"/>
        <v>4264857.22</v>
      </c>
      <c r="P43" s="85">
        <f t="shared" si="8"/>
        <v>6997957.79</v>
      </c>
      <c r="Q43" s="85">
        <f t="shared" si="8"/>
        <v>0</v>
      </c>
      <c r="R43" s="85">
        <f t="shared" ref="R43" si="9">SUM(R44:R52)</f>
        <v>63281606.07</v>
      </c>
    </row>
    <row r="44" spans="1:19" ht="25.5" customHeight="1" x14ac:dyDescent="0.25">
      <c r="A44" s="86" t="s">
        <v>191</v>
      </c>
      <c r="B44" s="76" t="s">
        <v>192</v>
      </c>
      <c r="C44" s="87">
        <v>18195782</v>
      </c>
      <c r="D44" s="87">
        <v>10993770.699999999</v>
      </c>
      <c r="E44" s="87">
        <f t="shared" ref="E44:E52" si="10">+C44+D44</f>
        <v>29189552.699999999</v>
      </c>
      <c r="F44" s="87">
        <v>0</v>
      </c>
      <c r="G44" s="88">
        <v>202865.6</v>
      </c>
      <c r="H44" s="87">
        <v>2509120.31</v>
      </c>
      <c r="I44" s="87">
        <v>202051.4</v>
      </c>
      <c r="J44" s="87">
        <v>2006988.93</v>
      </c>
      <c r="K44" s="87">
        <v>1105022.76</v>
      </c>
      <c r="L44" s="87">
        <v>306283.49</v>
      </c>
      <c r="M44" s="87">
        <v>2754461.95</v>
      </c>
      <c r="N44" s="87">
        <v>2638012.63</v>
      </c>
      <c r="O44" s="87">
        <v>4177220.98</v>
      </c>
      <c r="P44" s="87">
        <v>6837713.79</v>
      </c>
      <c r="Q44" s="87"/>
      <c r="R44" s="87">
        <f t="shared" si="2"/>
        <v>22739741.84</v>
      </c>
      <c r="S44" s="21"/>
    </row>
    <row r="45" spans="1:19" ht="45" x14ac:dyDescent="0.25">
      <c r="A45" s="86" t="s">
        <v>203</v>
      </c>
      <c r="B45" s="76" t="s">
        <v>204</v>
      </c>
      <c r="C45" s="87">
        <v>1020434</v>
      </c>
      <c r="D45" s="87">
        <v>-735584.01</v>
      </c>
      <c r="E45" s="87">
        <f t="shared" si="10"/>
        <v>284849.99</v>
      </c>
      <c r="F45" s="87">
        <v>0</v>
      </c>
      <c r="G45" s="88">
        <v>0</v>
      </c>
      <c r="H45" s="87">
        <v>224669.99</v>
      </c>
      <c r="I45" s="87">
        <v>0</v>
      </c>
      <c r="J45" s="87">
        <v>0</v>
      </c>
      <c r="K45" s="87">
        <v>0</v>
      </c>
      <c r="L45" s="87">
        <v>0</v>
      </c>
      <c r="M45" s="87">
        <v>0</v>
      </c>
      <c r="N45" s="87">
        <v>0</v>
      </c>
      <c r="O45" s="87">
        <v>0</v>
      </c>
      <c r="P45" s="87">
        <v>60180</v>
      </c>
      <c r="Q45" s="87"/>
      <c r="R45" s="87">
        <f t="shared" si="2"/>
        <v>284849.99</v>
      </c>
      <c r="S45" s="21"/>
    </row>
    <row r="46" spans="1:19" ht="36" customHeight="1" x14ac:dyDescent="0.25">
      <c r="A46" s="86" t="s">
        <v>211</v>
      </c>
      <c r="B46" s="76" t="s">
        <v>212</v>
      </c>
      <c r="C46" s="87">
        <v>0</v>
      </c>
      <c r="D46" s="87">
        <v>0</v>
      </c>
      <c r="E46" s="87">
        <f t="shared" si="10"/>
        <v>0</v>
      </c>
      <c r="F46" s="87">
        <v>0</v>
      </c>
      <c r="G46" s="88">
        <v>0</v>
      </c>
      <c r="H46" s="87">
        <v>0</v>
      </c>
      <c r="I46" s="87">
        <v>0</v>
      </c>
      <c r="J46" s="87">
        <v>0</v>
      </c>
      <c r="K46" s="87">
        <v>0</v>
      </c>
      <c r="L46" s="87">
        <v>0</v>
      </c>
      <c r="M46" s="87">
        <v>0</v>
      </c>
      <c r="N46" s="87">
        <v>0</v>
      </c>
      <c r="O46" s="87">
        <v>0</v>
      </c>
      <c r="P46" s="87">
        <v>0</v>
      </c>
      <c r="Q46" s="87"/>
      <c r="R46" s="87">
        <f t="shared" si="2"/>
        <v>0</v>
      </c>
      <c r="S46" s="21"/>
    </row>
    <row r="47" spans="1:19" ht="33.75" customHeight="1" x14ac:dyDescent="0.25">
      <c r="A47" s="86" t="s">
        <v>215</v>
      </c>
      <c r="B47" s="76" t="s">
        <v>216</v>
      </c>
      <c r="C47" s="87">
        <v>35903520</v>
      </c>
      <c r="D47" s="87">
        <v>11680031.119999999</v>
      </c>
      <c r="E47" s="87">
        <f t="shared" si="10"/>
        <v>47583551.119999997</v>
      </c>
      <c r="F47" s="87">
        <v>0</v>
      </c>
      <c r="G47" s="88">
        <v>0</v>
      </c>
      <c r="H47" s="87">
        <v>0</v>
      </c>
      <c r="I47" s="87">
        <v>0</v>
      </c>
      <c r="J47" s="87">
        <v>0</v>
      </c>
      <c r="K47" s="87">
        <v>0</v>
      </c>
      <c r="L47" s="87">
        <v>207080</v>
      </c>
      <c r="M47" s="87">
        <v>0</v>
      </c>
      <c r="N47" s="87">
        <v>39312000</v>
      </c>
      <c r="O47" s="87">
        <v>0</v>
      </c>
      <c r="P47" s="87">
        <v>0</v>
      </c>
      <c r="Q47" s="87"/>
      <c r="R47" s="87">
        <f t="shared" si="2"/>
        <v>39519080</v>
      </c>
      <c r="S47" s="21"/>
    </row>
    <row r="48" spans="1:19" ht="33" customHeight="1" x14ac:dyDescent="0.25">
      <c r="A48" s="86" t="s">
        <v>221</v>
      </c>
      <c r="B48" s="76" t="s">
        <v>222</v>
      </c>
      <c r="C48" s="87">
        <v>2193597</v>
      </c>
      <c r="D48" s="87">
        <v>-901271.04000000004</v>
      </c>
      <c r="E48" s="87">
        <f t="shared" si="10"/>
        <v>1292325.96</v>
      </c>
      <c r="F48" s="87">
        <v>0</v>
      </c>
      <c r="G48" s="88">
        <v>0</v>
      </c>
      <c r="H48" s="87">
        <v>0</v>
      </c>
      <c r="I48" s="87">
        <v>0</v>
      </c>
      <c r="J48" s="87">
        <v>0</v>
      </c>
      <c r="K48" s="87">
        <v>155170</v>
      </c>
      <c r="L48" s="87">
        <v>0</v>
      </c>
      <c r="M48" s="87">
        <v>0</v>
      </c>
      <c r="N48" s="87">
        <v>0</v>
      </c>
      <c r="O48" s="87">
        <v>87636.24</v>
      </c>
      <c r="P48" s="87">
        <v>0</v>
      </c>
      <c r="Q48" s="87"/>
      <c r="R48" s="87">
        <f t="shared" si="2"/>
        <v>242806.24</v>
      </c>
      <c r="S48" s="21"/>
    </row>
    <row r="49" spans="1:19" ht="25.5" customHeight="1" x14ac:dyDescent="0.25">
      <c r="A49" s="86" t="s">
        <v>233</v>
      </c>
      <c r="B49" s="76" t="s">
        <v>234</v>
      </c>
      <c r="C49" s="87">
        <v>0</v>
      </c>
      <c r="D49" s="87">
        <v>829077.25</v>
      </c>
      <c r="E49" s="87">
        <f t="shared" si="10"/>
        <v>829077.25</v>
      </c>
      <c r="F49" s="87">
        <v>0</v>
      </c>
      <c r="G49" s="88">
        <v>0</v>
      </c>
      <c r="H49" s="87">
        <v>0</v>
      </c>
      <c r="I49" s="87">
        <v>0</v>
      </c>
      <c r="J49" s="87">
        <v>0</v>
      </c>
      <c r="K49" s="87"/>
      <c r="L49" s="87">
        <v>0</v>
      </c>
      <c r="M49" s="87">
        <v>0</v>
      </c>
      <c r="N49" s="87">
        <v>0</v>
      </c>
      <c r="O49" s="87">
        <v>0</v>
      </c>
      <c r="P49" s="87">
        <v>100064</v>
      </c>
      <c r="Q49" s="87"/>
      <c r="R49" s="87">
        <f t="shared" si="2"/>
        <v>100064</v>
      </c>
      <c r="S49" s="21"/>
    </row>
    <row r="50" spans="1:19" ht="25.5" customHeight="1" x14ac:dyDescent="0.25">
      <c r="A50" s="86" t="s">
        <v>284</v>
      </c>
      <c r="B50" s="76" t="s">
        <v>285</v>
      </c>
      <c r="C50" s="87">
        <v>0</v>
      </c>
      <c r="D50" s="87">
        <v>0</v>
      </c>
      <c r="E50" s="87">
        <f t="shared" si="10"/>
        <v>0</v>
      </c>
      <c r="F50" s="87"/>
      <c r="G50" s="88"/>
      <c r="H50" s="87">
        <v>0</v>
      </c>
      <c r="I50" s="87">
        <v>0</v>
      </c>
      <c r="J50" s="87">
        <v>0</v>
      </c>
      <c r="K50" s="87"/>
      <c r="L50" s="87">
        <v>0</v>
      </c>
      <c r="M50" s="87">
        <v>0</v>
      </c>
      <c r="N50" s="87">
        <v>0</v>
      </c>
      <c r="O50" s="87">
        <v>0</v>
      </c>
      <c r="P50" s="87">
        <v>0</v>
      </c>
      <c r="Q50" s="87"/>
      <c r="R50" s="87">
        <f t="shared" si="2"/>
        <v>0</v>
      </c>
      <c r="S50" s="21"/>
    </row>
    <row r="51" spans="1:19" ht="30" customHeight="1" x14ac:dyDescent="0.25">
      <c r="A51" s="86" t="s">
        <v>237</v>
      </c>
      <c r="B51" s="76" t="s">
        <v>293</v>
      </c>
      <c r="C51" s="87">
        <v>0</v>
      </c>
      <c r="D51" s="87">
        <v>1499555</v>
      </c>
      <c r="E51" s="87">
        <f t="shared" si="10"/>
        <v>1499555</v>
      </c>
      <c r="F51" s="87">
        <v>0</v>
      </c>
      <c r="G51" s="88">
        <v>0</v>
      </c>
      <c r="H51" s="87">
        <v>0</v>
      </c>
      <c r="I51" s="87">
        <v>0</v>
      </c>
      <c r="J51" s="87">
        <v>0</v>
      </c>
      <c r="K51" s="87"/>
      <c r="L51" s="87">
        <v>118944</v>
      </c>
      <c r="M51" s="87">
        <v>0</v>
      </c>
      <c r="N51" s="87">
        <v>276120</v>
      </c>
      <c r="O51" s="87">
        <v>0</v>
      </c>
      <c r="P51" s="87">
        <v>0</v>
      </c>
      <c r="Q51" s="87"/>
      <c r="R51" s="87">
        <f t="shared" si="2"/>
        <v>395064</v>
      </c>
      <c r="S51" s="21"/>
    </row>
    <row r="52" spans="1:19" ht="39" customHeight="1" x14ac:dyDescent="0.25">
      <c r="A52" s="86" t="s">
        <v>241</v>
      </c>
      <c r="B52" s="76" t="s">
        <v>242</v>
      </c>
      <c r="C52" s="87">
        <v>0</v>
      </c>
      <c r="D52" s="87">
        <v>0</v>
      </c>
      <c r="E52" s="87">
        <f t="shared" si="10"/>
        <v>0</v>
      </c>
      <c r="F52" s="87">
        <v>0</v>
      </c>
      <c r="G52" s="88">
        <v>0</v>
      </c>
      <c r="H52" s="87">
        <v>0</v>
      </c>
      <c r="I52" s="87"/>
      <c r="J52" s="87">
        <v>0</v>
      </c>
      <c r="K52" s="87"/>
      <c r="L52" s="87">
        <v>0</v>
      </c>
      <c r="M52" s="87">
        <v>0</v>
      </c>
      <c r="N52" s="87"/>
      <c r="O52" s="87"/>
      <c r="P52" s="87">
        <v>0</v>
      </c>
      <c r="Q52" s="87"/>
      <c r="R52" s="87">
        <f t="shared" si="2"/>
        <v>0</v>
      </c>
      <c r="S52" s="21"/>
    </row>
    <row r="53" spans="1:19" ht="25.5" customHeight="1" x14ac:dyDescent="0.25">
      <c r="A53" s="84">
        <v>2.7</v>
      </c>
      <c r="B53" s="84" t="s">
        <v>298</v>
      </c>
      <c r="C53" s="85">
        <f>SUM(C54:C57)</f>
        <v>0</v>
      </c>
      <c r="D53" s="85">
        <f>SUM(D54:D57)</f>
        <v>1723000</v>
      </c>
      <c r="E53" s="85">
        <f>SUM(E54:E57)</f>
        <v>1723000</v>
      </c>
      <c r="F53" s="85">
        <f t="shared" ref="F53:R53" si="11">SUM(F54:F57)</f>
        <v>0</v>
      </c>
      <c r="G53" s="85">
        <f t="shared" si="11"/>
        <v>0</v>
      </c>
      <c r="H53" s="85">
        <f t="shared" si="11"/>
        <v>0</v>
      </c>
      <c r="I53" s="85">
        <f t="shared" si="11"/>
        <v>0</v>
      </c>
      <c r="J53" s="85">
        <f t="shared" si="11"/>
        <v>0</v>
      </c>
      <c r="K53" s="85">
        <f t="shared" si="11"/>
        <v>0</v>
      </c>
      <c r="L53" s="85">
        <f t="shared" si="11"/>
        <v>0</v>
      </c>
      <c r="M53" s="85">
        <f t="shared" si="11"/>
        <v>0</v>
      </c>
      <c r="N53" s="85">
        <f t="shared" si="11"/>
        <v>0</v>
      </c>
      <c r="O53" s="85">
        <f t="shared" si="11"/>
        <v>0</v>
      </c>
      <c r="P53" s="85">
        <f t="shared" si="11"/>
        <v>0</v>
      </c>
      <c r="Q53" s="85">
        <f t="shared" si="11"/>
        <v>0</v>
      </c>
      <c r="R53" s="85">
        <f t="shared" si="11"/>
        <v>0</v>
      </c>
    </row>
    <row r="54" spans="1:19" ht="25.5" customHeight="1" x14ac:dyDescent="0.25">
      <c r="A54" s="86" t="s">
        <v>299</v>
      </c>
      <c r="B54" s="76" t="s">
        <v>300</v>
      </c>
      <c r="C54" s="87">
        <v>0</v>
      </c>
      <c r="D54" s="87">
        <v>1723000</v>
      </c>
      <c r="E54" s="87">
        <v>1723000</v>
      </c>
      <c r="F54" s="87">
        <v>0</v>
      </c>
      <c r="G54" s="87">
        <v>0</v>
      </c>
      <c r="H54" s="87">
        <v>0</v>
      </c>
      <c r="I54" s="87">
        <v>0</v>
      </c>
      <c r="J54" s="87">
        <v>0</v>
      </c>
      <c r="K54" s="87">
        <v>0</v>
      </c>
      <c r="L54" s="87">
        <v>0</v>
      </c>
      <c r="M54" s="87">
        <v>0</v>
      </c>
      <c r="N54" s="87">
        <v>0</v>
      </c>
      <c r="O54" s="87">
        <v>0</v>
      </c>
      <c r="P54" s="87">
        <v>0</v>
      </c>
      <c r="Q54" s="87"/>
      <c r="R54" s="87">
        <f t="shared" si="2"/>
        <v>0</v>
      </c>
      <c r="S54" s="21"/>
    </row>
    <row r="55" spans="1:19" ht="25.5" customHeight="1" x14ac:dyDescent="0.25">
      <c r="A55" s="86" t="s">
        <v>301</v>
      </c>
      <c r="B55" s="76" t="s">
        <v>302</v>
      </c>
      <c r="C55" s="87">
        <v>0</v>
      </c>
      <c r="D55" s="87">
        <v>0</v>
      </c>
      <c r="E55" s="87">
        <v>0</v>
      </c>
      <c r="F55" s="87">
        <v>0</v>
      </c>
      <c r="G55" s="87">
        <v>0</v>
      </c>
      <c r="H55" s="87">
        <v>0</v>
      </c>
      <c r="I55" s="87">
        <v>0</v>
      </c>
      <c r="J55" s="87">
        <v>0</v>
      </c>
      <c r="K55" s="87">
        <v>0</v>
      </c>
      <c r="L55" s="87">
        <v>0</v>
      </c>
      <c r="M55" s="87">
        <v>0</v>
      </c>
      <c r="N55" s="87">
        <v>0</v>
      </c>
      <c r="O55" s="87">
        <v>0</v>
      </c>
      <c r="P55" s="87">
        <v>0</v>
      </c>
      <c r="Q55" s="87"/>
      <c r="R55" s="87">
        <f t="shared" si="2"/>
        <v>0</v>
      </c>
      <c r="S55" s="21"/>
    </row>
    <row r="56" spans="1:19" ht="35.25" customHeight="1" x14ac:dyDescent="0.25">
      <c r="A56" s="86" t="s">
        <v>303</v>
      </c>
      <c r="B56" s="76" t="s">
        <v>304</v>
      </c>
      <c r="C56" s="87">
        <v>0</v>
      </c>
      <c r="D56" s="87">
        <v>0</v>
      </c>
      <c r="E56" s="87">
        <v>0</v>
      </c>
      <c r="F56" s="87">
        <v>0</v>
      </c>
      <c r="G56" s="87">
        <v>0</v>
      </c>
      <c r="H56" s="87">
        <v>0</v>
      </c>
      <c r="I56" s="87">
        <v>0</v>
      </c>
      <c r="J56" s="87">
        <v>0</v>
      </c>
      <c r="K56" s="87">
        <v>0</v>
      </c>
      <c r="L56" s="87">
        <v>0</v>
      </c>
      <c r="M56" s="87">
        <v>0</v>
      </c>
      <c r="N56" s="87">
        <v>0</v>
      </c>
      <c r="O56" s="87">
        <v>0</v>
      </c>
      <c r="P56" s="87">
        <v>0</v>
      </c>
      <c r="Q56" s="87"/>
      <c r="R56" s="87">
        <f t="shared" si="2"/>
        <v>0</v>
      </c>
      <c r="S56" s="21"/>
    </row>
    <row r="57" spans="1:19" ht="39" customHeight="1" x14ac:dyDescent="0.25">
      <c r="A57" s="86" t="s">
        <v>305</v>
      </c>
      <c r="B57" s="76" t="s">
        <v>306</v>
      </c>
      <c r="C57" s="87">
        <v>0</v>
      </c>
      <c r="D57" s="87">
        <v>0</v>
      </c>
      <c r="E57" s="87">
        <v>0</v>
      </c>
      <c r="F57" s="87">
        <v>0</v>
      </c>
      <c r="G57" s="87">
        <v>0</v>
      </c>
      <c r="H57" s="87">
        <v>0</v>
      </c>
      <c r="I57" s="87">
        <v>0</v>
      </c>
      <c r="J57" s="87">
        <v>0</v>
      </c>
      <c r="K57" s="87">
        <v>0</v>
      </c>
      <c r="L57" s="87">
        <v>0</v>
      </c>
      <c r="M57" s="87">
        <v>0</v>
      </c>
      <c r="N57" s="87">
        <v>0</v>
      </c>
      <c r="O57" s="87">
        <v>0</v>
      </c>
      <c r="P57" s="87">
        <v>0</v>
      </c>
      <c r="Q57" s="87"/>
      <c r="R57" s="87">
        <f t="shared" si="2"/>
        <v>0</v>
      </c>
      <c r="S57" s="21"/>
    </row>
    <row r="58" spans="1:19" s="6" customFormat="1" ht="25.5" customHeight="1" x14ac:dyDescent="0.25">
      <c r="A58" s="90" t="s">
        <v>245</v>
      </c>
      <c r="B58" s="91"/>
      <c r="C58" s="92">
        <f t="shared" ref="C58:R58" si="12">+C43+C33+C23+C17+C53</f>
        <v>729101690</v>
      </c>
      <c r="D58" s="92">
        <f t="shared" si="12"/>
        <v>-38278830.999999993</v>
      </c>
      <c r="E58" s="92">
        <f t="shared" si="12"/>
        <v>690822859</v>
      </c>
      <c r="F58" s="92">
        <f t="shared" si="12"/>
        <v>25744323.459999997</v>
      </c>
      <c r="G58" s="92">
        <f t="shared" si="12"/>
        <v>27791045.57</v>
      </c>
      <c r="H58" s="92">
        <f t="shared" si="12"/>
        <v>50551459.100000001</v>
      </c>
      <c r="I58" s="92">
        <f t="shared" si="12"/>
        <v>37370984.339999996</v>
      </c>
      <c r="J58" s="92">
        <f t="shared" si="12"/>
        <v>38033042.920000002</v>
      </c>
      <c r="K58" s="92">
        <f t="shared" si="12"/>
        <v>61219250.799999997</v>
      </c>
      <c r="L58" s="92">
        <f t="shared" si="12"/>
        <v>39223382.269999996</v>
      </c>
      <c r="M58" s="92">
        <f t="shared" si="12"/>
        <v>39843480.859999999</v>
      </c>
      <c r="N58" s="92">
        <f t="shared" si="12"/>
        <v>87111627.980000004</v>
      </c>
      <c r="O58" s="92">
        <f t="shared" si="12"/>
        <v>63236443.859999999</v>
      </c>
      <c r="P58" s="92">
        <f t="shared" si="12"/>
        <v>63601022.990000002</v>
      </c>
      <c r="Q58" s="92">
        <f t="shared" si="12"/>
        <v>0</v>
      </c>
      <c r="R58" s="92">
        <f t="shared" si="12"/>
        <v>533726064.15000004</v>
      </c>
      <c r="S58" s="71"/>
    </row>
    <row r="59" spans="1:19" ht="9" customHeight="1" x14ac:dyDescent="0.25">
      <c r="A59" s="72"/>
      <c r="B59" s="73"/>
      <c r="C59" s="73"/>
      <c r="D59" s="93"/>
      <c r="E59" s="93"/>
      <c r="F59" s="73"/>
      <c r="G59" s="74"/>
      <c r="H59" s="73"/>
      <c r="I59" s="73"/>
      <c r="J59" s="73"/>
      <c r="K59" s="73"/>
      <c r="L59" s="94"/>
      <c r="M59" s="94"/>
      <c r="N59" s="94"/>
      <c r="O59" s="94"/>
      <c r="P59" s="94"/>
      <c r="Q59" s="94"/>
      <c r="R59" s="93"/>
    </row>
    <row r="60" spans="1:19" ht="0.75" customHeight="1" x14ac:dyDescent="0.25">
      <c r="A60" s="72"/>
      <c r="B60" s="73"/>
      <c r="C60" s="73"/>
      <c r="D60" s="95"/>
      <c r="E60" s="95"/>
      <c r="F60" s="73"/>
      <c r="G60" s="74"/>
      <c r="H60" s="73"/>
      <c r="I60" s="73"/>
      <c r="J60" s="73"/>
      <c r="K60" s="73"/>
      <c r="L60" s="95"/>
      <c r="M60" s="95"/>
      <c r="N60" s="95"/>
      <c r="O60" s="95"/>
      <c r="P60" s="95"/>
      <c r="Q60" s="95"/>
      <c r="R60" s="96"/>
    </row>
    <row r="61" spans="1:19" ht="15" customHeight="1" x14ac:dyDescent="0.25">
      <c r="A61" s="97" t="s">
        <v>246</v>
      </c>
      <c r="B61" s="73"/>
      <c r="C61" s="73"/>
      <c r="D61" s="93"/>
      <c r="E61" s="93"/>
      <c r="F61" s="73"/>
      <c r="G61" s="74"/>
      <c r="H61" s="73"/>
      <c r="I61" s="73"/>
      <c r="J61" s="73"/>
      <c r="K61" s="73"/>
      <c r="L61" s="73"/>
      <c r="M61" s="73"/>
      <c r="N61" s="73"/>
      <c r="O61" s="98"/>
      <c r="P61" s="98"/>
      <c r="Q61" s="98"/>
      <c r="R61" s="95"/>
    </row>
    <row r="62" spans="1:19" ht="30" x14ac:dyDescent="0.25">
      <c r="A62" s="84">
        <v>4.0999999999999996</v>
      </c>
      <c r="B62" s="99" t="s">
        <v>247</v>
      </c>
      <c r="C62" s="100">
        <f>SUM(C63:C64)</f>
        <v>0</v>
      </c>
      <c r="D62" s="100">
        <f t="shared" ref="D62:Q62" si="13">SUM(D63:D64)</f>
        <v>0</v>
      </c>
      <c r="E62" s="100"/>
      <c r="F62" s="100">
        <f t="shared" si="13"/>
        <v>0</v>
      </c>
      <c r="G62" s="101">
        <f t="shared" si="13"/>
        <v>0</v>
      </c>
      <c r="H62" s="100">
        <f t="shared" si="13"/>
        <v>0</v>
      </c>
      <c r="I62" s="100">
        <f t="shared" si="13"/>
        <v>0</v>
      </c>
      <c r="J62" s="100">
        <f t="shared" si="13"/>
        <v>0</v>
      </c>
      <c r="K62" s="100">
        <f t="shared" si="13"/>
        <v>0</v>
      </c>
      <c r="L62" s="100">
        <f t="shared" si="13"/>
        <v>0</v>
      </c>
      <c r="M62" s="100">
        <f t="shared" si="13"/>
        <v>0</v>
      </c>
      <c r="N62" s="100">
        <f t="shared" si="13"/>
        <v>0</v>
      </c>
      <c r="O62" s="100">
        <f t="shared" si="13"/>
        <v>0</v>
      </c>
      <c r="P62" s="100">
        <f t="shared" si="13"/>
        <v>0</v>
      </c>
      <c r="Q62" s="100">
        <f t="shared" si="13"/>
        <v>0</v>
      </c>
      <c r="R62" s="100">
        <f>SUM(R63:R64)</f>
        <v>0</v>
      </c>
    </row>
    <row r="63" spans="1:19" ht="30" x14ac:dyDescent="0.25">
      <c r="A63" s="72" t="s">
        <v>248</v>
      </c>
      <c r="B63" s="102" t="s">
        <v>249</v>
      </c>
      <c r="C63" s="103">
        <v>0</v>
      </c>
      <c r="D63" s="103">
        <v>0</v>
      </c>
      <c r="E63" s="87">
        <f t="shared" ref="E63:E64" si="14">+C63+D63</f>
        <v>0</v>
      </c>
      <c r="F63" s="103">
        <v>0</v>
      </c>
      <c r="G63" s="104">
        <v>0</v>
      </c>
      <c r="H63" s="103">
        <v>0</v>
      </c>
      <c r="I63" s="103">
        <v>0</v>
      </c>
      <c r="J63" s="103">
        <v>0</v>
      </c>
      <c r="K63" s="103">
        <v>0</v>
      </c>
      <c r="L63" s="103">
        <v>0</v>
      </c>
      <c r="M63" s="103">
        <v>0</v>
      </c>
      <c r="N63" s="103">
        <v>0</v>
      </c>
      <c r="O63" s="103">
        <v>0</v>
      </c>
      <c r="P63" s="103">
        <v>0</v>
      </c>
      <c r="Q63" s="103">
        <v>0</v>
      </c>
      <c r="R63" s="87">
        <f t="shared" ref="R63:R64" si="15">SUM(F63:Q63)</f>
        <v>0</v>
      </c>
      <c r="S63" s="21"/>
    </row>
    <row r="64" spans="1:19" ht="30" x14ac:dyDescent="0.25">
      <c r="A64" s="72" t="s">
        <v>250</v>
      </c>
      <c r="B64" s="102" t="s">
        <v>251</v>
      </c>
      <c r="C64" s="103">
        <v>0</v>
      </c>
      <c r="D64" s="103">
        <v>0</v>
      </c>
      <c r="E64" s="87">
        <f t="shared" si="14"/>
        <v>0</v>
      </c>
      <c r="F64" s="103">
        <v>0</v>
      </c>
      <c r="G64" s="104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3">
        <v>0</v>
      </c>
      <c r="P64" s="103">
        <v>0</v>
      </c>
      <c r="Q64" s="103">
        <v>0</v>
      </c>
      <c r="R64" s="87">
        <f t="shared" si="15"/>
        <v>0</v>
      </c>
      <c r="S64" s="21"/>
    </row>
    <row r="65" spans="1:26" ht="25.5" customHeight="1" x14ac:dyDescent="0.25">
      <c r="A65" s="84">
        <v>4.2</v>
      </c>
      <c r="B65" s="99" t="s">
        <v>252</v>
      </c>
      <c r="C65" s="100">
        <f>SUM(C66:C67)</f>
        <v>0</v>
      </c>
      <c r="D65" s="100">
        <f t="shared" ref="D65:Q65" si="16">SUM(D66:D67)</f>
        <v>0</v>
      </c>
      <c r="E65" s="100"/>
      <c r="F65" s="100">
        <f t="shared" si="16"/>
        <v>0</v>
      </c>
      <c r="G65" s="101">
        <f t="shared" si="16"/>
        <v>0</v>
      </c>
      <c r="H65" s="100">
        <f t="shared" si="16"/>
        <v>0</v>
      </c>
      <c r="I65" s="100">
        <f t="shared" si="16"/>
        <v>0</v>
      </c>
      <c r="J65" s="100">
        <f t="shared" si="16"/>
        <v>0</v>
      </c>
      <c r="K65" s="100">
        <f t="shared" si="16"/>
        <v>0</v>
      </c>
      <c r="L65" s="100">
        <f t="shared" si="16"/>
        <v>0</v>
      </c>
      <c r="M65" s="100">
        <f t="shared" si="16"/>
        <v>0</v>
      </c>
      <c r="N65" s="100">
        <f t="shared" si="16"/>
        <v>0</v>
      </c>
      <c r="O65" s="100">
        <f t="shared" si="16"/>
        <v>0</v>
      </c>
      <c r="P65" s="100">
        <f t="shared" si="16"/>
        <v>0</v>
      </c>
      <c r="Q65" s="100">
        <f t="shared" si="16"/>
        <v>0</v>
      </c>
      <c r="R65" s="100">
        <f>SUM(R66:R67)</f>
        <v>0</v>
      </c>
    </row>
    <row r="66" spans="1:26" ht="25.5" customHeight="1" x14ac:dyDescent="0.25">
      <c r="A66" s="72" t="s">
        <v>253</v>
      </c>
      <c r="B66" s="73" t="s">
        <v>254</v>
      </c>
      <c r="C66" s="103">
        <v>0</v>
      </c>
      <c r="D66" s="103">
        <v>0</v>
      </c>
      <c r="E66" s="87">
        <f t="shared" ref="E66:E67" si="17">+C66+D66</f>
        <v>0</v>
      </c>
      <c r="F66" s="103">
        <v>0</v>
      </c>
      <c r="G66" s="104">
        <v>0</v>
      </c>
      <c r="H66" s="103">
        <v>0</v>
      </c>
      <c r="I66" s="103">
        <v>0</v>
      </c>
      <c r="J66" s="103">
        <v>0</v>
      </c>
      <c r="K66" s="103">
        <v>0</v>
      </c>
      <c r="L66" s="103">
        <v>0</v>
      </c>
      <c r="M66" s="103">
        <v>0</v>
      </c>
      <c r="N66" s="103">
        <v>0</v>
      </c>
      <c r="O66" s="103">
        <v>0</v>
      </c>
      <c r="P66" s="103">
        <v>0</v>
      </c>
      <c r="Q66" s="103">
        <v>0</v>
      </c>
      <c r="R66" s="87">
        <f t="shared" ref="R66:R67" si="18">SUM(F66:Q66)</f>
        <v>0</v>
      </c>
      <c r="S66" s="21"/>
    </row>
    <row r="67" spans="1:26" ht="25.5" customHeight="1" x14ac:dyDescent="0.25">
      <c r="A67" s="72" t="s">
        <v>255</v>
      </c>
      <c r="B67" s="73" t="s">
        <v>256</v>
      </c>
      <c r="C67" s="103">
        <v>0</v>
      </c>
      <c r="D67" s="103">
        <v>0</v>
      </c>
      <c r="E67" s="87">
        <f t="shared" si="17"/>
        <v>0</v>
      </c>
      <c r="F67" s="103">
        <v>0</v>
      </c>
      <c r="G67" s="104">
        <v>0</v>
      </c>
      <c r="H67" s="103">
        <v>0</v>
      </c>
      <c r="I67" s="103">
        <v>0</v>
      </c>
      <c r="J67" s="103">
        <v>0</v>
      </c>
      <c r="K67" s="103">
        <v>0</v>
      </c>
      <c r="L67" s="103">
        <v>0</v>
      </c>
      <c r="M67" s="103">
        <v>0</v>
      </c>
      <c r="N67" s="103">
        <v>0</v>
      </c>
      <c r="O67" s="103">
        <v>0</v>
      </c>
      <c r="P67" s="103">
        <v>0</v>
      </c>
      <c r="Q67" s="103">
        <v>0</v>
      </c>
      <c r="R67" s="87">
        <f t="shared" si="18"/>
        <v>0</v>
      </c>
      <c r="S67" s="21"/>
    </row>
    <row r="68" spans="1:26" ht="30" x14ac:dyDescent="0.25">
      <c r="A68" s="84">
        <v>4.3</v>
      </c>
      <c r="B68" s="99" t="s">
        <v>257</v>
      </c>
      <c r="C68" s="100">
        <f>SUM(C69)</f>
        <v>0</v>
      </c>
      <c r="D68" s="100">
        <f t="shared" ref="D68:Q68" si="19">SUM(D69)</f>
        <v>0</v>
      </c>
      <c r="E68" s="100"/>
      <c r="F68" s="100">
        <f t="shared" si="19"/>
        <v>0</v>
      </c>
      <c r="G68" s="101">
        <f t="shared" si="19"/>
        <v>0</v>
      </c>
      <c r="H68" s="100">
        <f t="shared" si="19"/>
        <v>0</v>
      </c>
      <c r="I68" s="100">
        <f t="shared" si="19"/>
        <v>0</v>
      </c>
      <c r="J68" s="100">
        <f t="shared" si="19"/>
        <v>0</v>
      </c>
      <c r="K68" s="100">
        <f t="shared" si="19"/>
        <v>0</v>
      </c>
      <c r="L68" s="100">
        <f t="shared" si="19"/>
        <v>0</v>
      </c>
      <c r="M68" s="100">
        <f t="shared" si="19"/>
        <v>0</v>
      </c>
      <c r="N68" s="100">
        <f t="shared" si="19"/>
        <v>0</v>
      </c>
      <c r="O68" s="100">
        <f t="shared" si="19"/>
        <v>0</v>
      </c>
      <c r="P68" s="100">
        <f t="shared" si="19"/>
        <v>0</v>
      </c>
      <c r="Q68" s="100">
        <f t="shared" si="19"/>
        <v>0</v>
      </c>
      <c r="R68" s="100">
        <f>SUM(R69)</f>
        <v>0</v>
      </c>
    </row>
    <row r="69" spans="1:26" ht="35.25" customHeight="1" x14ac:dyDescent="0.25">
      <c r="A69" s="72" t="s">
        <v>258</v>
      </c>
      <c r="B69" s="102" t="s">
        <v>259</v>
      </c>
      <c r="C69" s="103">
        <v>0</v>
      </c>
      <c r="D69" s="103">
        <v>0</v>
      </c>
      <c r="E69" s="87">
        <f>+C69+D69</f>
        <v>0</v>
      </c>
      <c r="F69" s="103">
        <v>0</v>
      </c>
      <c r="G69" s="104">
        <v>0</v>
      </c>
      <c r="H69" s="103">
        <v>0</v>
      </c>
      <c r="I69" s="103">
        <v>0</v>
      </c>
      <c r="J69" s="103">
        <v>0</v>
      </c>
      <c r="K69" s="103">
        <v>0</v>
      </c>
      <c r="L69" s="103">
        <v>0</v>
      </c>
      <c r="M69" s="103">
        <v>0</v>
      </c>
      <c r="N69" s="103">
        <v>0</v>
      </c>
      <c r="O69" s="103">
        <v>0</v>
      </c>
      <c r="P69" s="103">
        <v>0</v>
      </c>
      <c r="Q69" s="103">
        <v>0</v>
      </c>
      <c r="R69" s="87">
        <f t="shared" ref="R69" si="20">SUM(F69:Q69)</f>
        <v>0</v>
      </c>
      <c r="S69" s="21"/>
    </row>
    <row r="70" spans="1:26" s="6" customFormat="1" ht="25.5" customHeight="1" x14ac:dyDescent="0.25">
      <c r="A70" s="90" t="s">
        <v>260</v>
      </c>
      <c r="B70" s="91"/>
      <c r="C70" s="100">
        <f>C68+C65+C62</f>
        <v>0</v>
      </c>
      <c r="D70" s="100">
        <f>D68+D65+D62</f>
        <v>0</v>
      </c>
      <c r="E70" s="100"/>
      <c r="F70" s="100">
        <f t="shared" ref="F70:Q70" si="21">F68+F65+F62</f>
        <v>0</v>
      </c>
      <c r="G70" s="101">
        <f t="shared" si="21"/>
        <v>0</v>
      </c>
      <c r="H70" s="100">
        <f t="shared" si="21"/>
        <v>0</v>
      </c>
      <c r="I70" s="100">
        <f t="shared" si="21"/>
        <v>0</v>
      </c>
      <c r="J70" s="100">
        <f t="shared" si="21"/>
        <v>0</v>
      </c>
      <c r="K70" s="100">
        <f t="shared" si="21"/>
        <v>0</v>
      </c>
      <c r="L70" s="100">
        <f t="shared" si="21"/>
        <v>0</v>
      </c>
      <c r="M70" s="100">
        <f t="shared" si="21"/>
        <v>0</v>
      </c>
      <c r="N70" s="100">
        <f t="shared" si="21"/>
        <v>0</v>
      </c>
      <c r="O70" s="100">
        <f t="shared" si="21"/>
        <v>0</v>
      </c>
      <c r="P70" s="100">
        <f t="shared" si="21"/>
        <v>0</v>
      </c>
      <c r="Q70" s="100">
        <f t="shared" si="21"/>
        <v>0</v>
      </c>
      <c r="R70" s="105">
        <f>+R62+R65+R68</f>
        <v>0</v>
      </c>
    </row>
    <row r="71" spans="1:26" ht="6" customHeight="1" x14ac:dyDescent="0.25">
      <c r="A71" s="72"/>
      <c r="B71" s="73"/>
      <c r="C71" s="73"/>
      <c r="D71" s="73"/>
      <c r="E71" s="106"/>
      <c r="F71" s="73"/>
      <c r="G71" s="107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6"/>
    </row>
    <row r="72" spans="1:26" s="6" customFormat="1" ht="25.5" customHeight="1" x14ac:dyDescent="0.25">
      <c r="A72" s="109" t="s">
        <v>261</v>
      </c>
      <c r="B72" s="110"/>
      <c r="C72" s="111">
        <f>C70+C58</f>
        <v>729101690</v>
      </c>
      <c r="D72" s="111">
        <f>D70+D58</f>
        <v>-38278830.999999993</v>
      </c>
      <c r="E72" s="111">
        <f>E70+E58</f>
        <v>690822859</v>
      </c>
      <c r="F72" s="111">
        <f>F70+F58</f>
        <v>25744323.459999997</v>
      </c>
      <c r="G72" s="112">
        <f t="shared" ref="G72:Q72" si="22">G70+G58</f>
        <v>27791045.57</v>
      </c>
      <c r="H72" s="111">
        <f t="shared" si="22"/>
        <v>50551459.100000001</v>
      </c>
      <c r="I72" s="111">
        <f t="shared" si="22"/>
        <v>37370984.339999996</v>
      </c>
      <c r="J72" s="111">
        <f t="shared" si="22"/>
        <v>38033042.920000002</v>
      </c>
      <c r="K72" s="111">
        <f t="shared" si="22"/>
        <v>61219250.799999997</v>
      </c>
      <c r="L72" s="111">
        <f t="shared" si="22"/>
        <v>39223382.269999996</v>
      </c>
      <c r="M72" s="111">
        <f t="shared" si="22"/>
        <v>39843480.859999999</v>
      </c>
      <c r="N72" s="111">
        <f t="shared" si="22"/>
        <v>87111627.980000004</v>
      </c>
      <c r="O72" s="111">
        <f t="shared" si="22"/>
        <v>63236443.859999999</v>
      </c>
      <c r="P72" s="111">
        <f t="shared" si="22"/>
        <v>63601022.990000002</v>
      </c>
      <c r="Q72" s="111">
        <f t="shared" si="22"/>
        <v>0</v>
      </c>
      <c r="R72" s="113">
        <f>+R58+R70</f>
        <v>533726064.15000004</v>
      </c>
    </row>
    <row r="73" spans="1:26" ht="69.75" customHeight="1" x14ac:dyDescent="0.25">
      <c r="A73" s="114"/>
      <c r="B73" s="116"/>
      <c r="C73" s="116"/>
      <c r="D73" s="116"/>
      <c r="E73" s="116"/>
      <c r="F73" s="116"/>
      <c r="G73" s="118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</row>
    <row r="74" spans="1:26" ht="22.5" x14ac:dyDescent="0.25">
      <c r="A74" s="114"/>
      <c r="B74" s="115" t="s">
        <v>294</v>
      </c>
      <c r="C74" s="116"/>
      <c r="D74" s="117"/>
      <c r="E74" s="117"/>
      <c r="F74" s="116"/>
      <c r="G74" s="118"/>
      <c r="H74" s="116"/>
      <c r="I74" s="116"/>
      <c r="J74" s="116"/>
      <c r="K74" s="116"/>
      <c r="L74" s="116"/>
      <c r="M74" s="116"/>
      <c r="N74" s="133"/>
      <c r="O74" s="133"/>
      <c r="P74" s="116"/>
      <c r="Q74" s="116"/>
      <c r="R74" s="116"/>
    </row>
    <row r="75" spans="1:26" ht="22.5" x14ac:dyDescent="0.25">
      <c r="A75" s="114"/>
      <c r="B75" s="116"/>
      <c r="C75" s="116"/>
      <c r="D75" s="116"/>
      <c r="E75" s="116"/>
      <c r="F75" s="116"/>
      <c r="G75" s="118"/>
      <c r="H75" s="116"/>
      <c r="J75" s="116"/>
      <c r="K75" s="116"/>
      <c r="L75" s="116"/>
      <c r="M75" s="116"/>
      <c r="N75" s="116"/>
      <c r="O75" s="133" t="s">
        <v>264</v>
      </c>
      <c r="P75" s="133"/>
      <c r="Q75" s="133"/>
      <c r="R75" s="133"/>
      <c r="S75" s="116"/>
      <c r="T75" s="116"/>
      <c r="U75" s="116"/>
      <c r="V75" s="116"/>
      <c r="W75" s="116"/>
      <c r="X75" s="116"/>
      <c r="Y75" s="116"/>
      <c r="Z75" s="116"/>
    </row>
    <row r="76" spans="1:26" ht="22.5" x14ac:dyDescent="0.25">
      <c r="A76" s="114"/>
      <c r="B76" s="116"/>
      <c r="C76" s="116"/>
      <c r="D76" s="116"/>
      <c r="E76" s="116"/>
      <c r="F76" s="116"/>
      <c r="G76" s="118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</row>
    <row r="77" spans="1:26" ht="22.5" x14ac:dyDescent="0.25">
      <c r="A77" s="114"/>
      <c r="B77" s="116"/>
      <c r="C77" s="116"/>
      <c r="D77" s="116"/>
      <c r="E77" s="116"/>
      <c r="F77" s="116"/>
      <c r="G77" s="118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</row>
    <row r="78" spans="1:26" ht="23.25" x14ac:dyDescent="0.25">
      <c r="A78" s="116"/>
      <c r="B78" s="119"/>
      <c r="C78" s="116"/>
      <c r="D78" s="116"/>
      <c r="E78" s="116"/>
      <c r="F78" s="120"/>
      <c r="G78" s="118"/>
      <c r="H78" s="116"/>
      <c r="I78" s="116"/>
      <c r="J78" s="116"/>
      <c r="K78" s="116"/>
      <c r="L78" s="116"/>
      <c r="M78" s="121"/>
      <c r="N78" s="137"/>
      <c r="O78" s="122"/>
      <c r="P78" s="122"/>
      <c r="Q78" s="122"/>
      <c r="R78" s="139"/>
    </row>
    <row r="79" spans="1:26" ht="22.5" x14ac:dyDescent="0.25">
      <c r="A79" s="114"/>
      <c r="B79" s="123" t="s">
        <v>295</v>
      </c>
      <c r="C79" s="116"/>
      <c r="D79" s="116"/>
      <c r="E79" s="116"/>
      <c r="F79" s="116"/>
      <c r="G79" s="118"/>
      <c r="H79" s="124"/>
      <c r="I79" s="116"/>
      <c r="J79" s="116"/>
      <c r="K79" s="116"/>
      <c r="L79" s="116"/>
      <c r="M79" s="116"/>
      <c r="O79" s="138" t="s">
        <v>267</v>
      </c>
      <c r="P79" s="138"/>
      <c r="Q79" s="138"/>
      <c r="R79" s="138"/>
    </row>
    <row r="80" spans="1:26" ht="22.5" x14ac:dyDescent="0.25">
      <c r="A80" s="114"/>
      <c r="B80" s="115" t="s">
        <v>296</v>
      </c>
      <c r="C80" s="116"/>
      <c r="D80" s="116"/>
      <c r="E80" s="116"/>
      <c r="F80" s="116"/>
      <c r="G80" s="118"/>
      <c r="H80" s="116"/>
      <c r="I80" s="116"/>
      <c r="J80" s="116"/>
      <c r="K80" s="116"/>
      <c r="L80" s="116"/>
      <c r="M80" s="116"/>
      <c r="O80" s="133" t="s">
        <v>269</v>
      </c>
      <c r="P80" s="133"/>
      <c r="Q80" s="133"/>
      <c r="R80" s="133"/>
    </row>
    <row r="81" spans="1:18" ht="22.5" x14ac:dyDescent="0.25">
      <c r="A81" s="114"/>
      <c r="B81" s="116"/>
      <c r="C81" s="116"/>
      <c r="D81" s="116"/>
      <c r="E81" s="116"/>
      <c r="F81" s="116"/>
      <c r="G81" s="118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</row>
    <row r="82" spans="1:18" ht="22.5" x14ac:dyDescent="0.25">
      <c r="A82" s="114"/>
      <c r="B82" s="116"/>
      <c r="C82" s="116"/>
      <c r="D82" s="116"/>
      <c r="E82" s="116"/>
      <c r="F82" s="116"/>
      <c r="G82" s="118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</row>
    <row r="83" spans="1:18" ht="22.5" x14ac:dyDescent="0.25">
      <c r="A83" s="133" t="s">
        <v>286</v>
      </c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</row>
    <row r="84" spans="1:18" ht="22.5" x14ac:dyDescent="0.25">
      <c r="A84" s="116"/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</row>
    <row r="85" spans="1:18" ht="22.5" x14ac:dyDescent="0.25">
      <c r="A85" s="115"/>
      <c r="B85" s="115"/>
      <c r="C85" s="115"/>
      <c r="D85" s="115"/>
      <c r="E85" s="115"/>
      <c r="F85" s="116"/>
      <c r="G85" s="118"/>
      <c r="H85" s="116"/>
      <c r="I85" s="115"/>
      <c r="J85" s="115"/>
      <c r="K85" s="116"/>
      <c r="L85" s="115"/>
      <c r="M85" s="115"/>
      <c r="N85" s="115"/>
      <c r="O85" s="115"/>
      <c r="P85" s="115"/>
      <c r="Q85" s="115"/>
      <c r="R85" s="115"/>
    </row>
    <row r="86" spans="1:18" ht="22.5" x14ac:dyDescent="0.25">
      <c r="A86" s="115"/>
      <c r="B86" s="115"/>
      <c r="C86" s="115"/>
      <c r="D86" s="115"/>
      <c r="E86" s="115"/>
      <c r="F86" s="116"/>
      <c r="G86" s="118"/>
      <c r="H86" s="116"/>
      <c r="I86" s="116"/>
      <c r="J86" s="115"/>
      <c r="K86" s="116"/>
      <c r="L86" s="115"/>
      <c r="M86" s="115"/>
      <c r="N86" s="115"/>
      <c r="O86" s="115"/>
      <c r="P86" s="115"/>
      <c r="Q86" s="115"/>
      <c r="R86" s="115"/>
    </row>
    <row r="87" spans="1:18" ht="22.5" x14ac:dyDescent="0.25">
      <c r="A87" s="133" t="s">
        <v>297</v>
      </c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</row>
    <row r="88" spans="1:18" ht="22.5" x14ac:dyDescent="0.25">
      <c r="A88" s="134" t="s">
        <v>272</v>
      </c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</row>
    <row r="89" spans="1:18" ht="14.25" customHeight="1" x14ac:dyDescent="0.25">
      <c r="A89" s="133" t="s">
        <v>287</v>
      </c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</row>
    <row r="90" spans="1:18" x14ac:dyDescent="0.25">
      <c r="A90" s="133"/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</row>
  </sheetData>
  <mergeCells count="14">
    <mergeCell ref="A89:R90"/>
    <mergeCell ref="A83:R83"/>
    <mergeCell ref="A87:R87"/>
    <mergeCell ref="A88:R88"/>
    <mergeCell ref="A15:B15"/>
    <mergeCell ref="N74:O74"/>
    <mergeCell ref="O79:R79"/>
    <mergeCell ref="O80:R80"/>
    <mergeCell ref="O75:R75"/>
    <mergeCell ref="A9:R9"/>
    <mergeCell ref="A10:R10"/>
    <mergeCell ref="A11:R11"/>
    <mergeCell ref="A12:R12"/>
    <mergeCell ref="A13:R13"/>
  </mergeCells>
  <pageMargins left="0.31" right="0.15748031496062992" top="0.17" bottom="0.27559055118110237" header="0.35433070866141736" footer="0.31496062992125984"/>
  <pageSetup paperSize="5" scale="43" orientation="landscape" r:id="rId1"/>
  <headerFooter>
    <oddFooter>&amp;R&amp;8&amp;P/&amp;N</oddFooter>
  </headerFooter>
  <rowBreaks count="1" manualBreakCount="1">
    <brk id="52" max="17" man="1"/>
  </rowBreaks>
  <ignoredErrors>
    <ignoredError sqref="R53" formula="1"/>
    <ignoredError sqref="R54:R57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11</vt:i4>
      </vt:variant>
    </vt:vector>
  </HeadingPairs>
  <TitlesOfParts>
    <vt:vector size="14" baseType="lpstr">
      <vt:lpstr>Enero</vt:lpstr>
      <vt:lpstr>Ejecucion Febrero</vt:lpstr>
      <vt:lpstr>Ejecucion Agosto</vt:lpstr>
      <vt:lpstr>'Ejecucion Agosto'!Área_de_impresión</vt:lpstr>
      <vt:lpstr>'Ejecucion Febrero'!Área_de_impresión</vt:lpstr>
      <vt:lpstr>'Ejecucion Agosto'!Print_Area</vt:lpstr>
      <vt:lpstr>'Ejecucion Febrero'!Print_Area</vt:lpstr>
      <vt:lpstr>Enero!Print_Area</vt:lpstr>
      <vt:lpstr>'Ejecucion Agosto'!Print_Titles</vt:lpstr>
      <vt:lpstr>'Ejecucion Febrero'!Print_Titles</vt:lpstr>
      <vt:lpstr>Enero!Print_Titles</vt:lpstr>
      <vt:lpstr>'Ejecucion Agosto'!Títulos_a_imprimir</vt:lpstr>
      <vt:lpstr>'Ejecucion Febrero'!Títulos_a_imprimir</vt:lpstr>
      <vt:lpstr>Enero!Títulos_a_imprimir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Ligia R. Echenique Benedicto</cp:lastModifiedBy>
  <cp:revision/>
  <cp:lastPrinted>2023-12-18T13:45:02Z</cp:lastPrinted>
  <dcterms:created xsi:type="dcterms:W3CDTF">2015-06-05T18:17:20Z</dcterms:created>
  <dcterms:modified xsi:type="dcterms:W3CDTF">2023-12-18T13:49:00Z</dcterms:modified>
  <cp:category/>
  <cp:contentStatus/>
</cp:coreProperties>
</file>